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PROJEKTY_rozpočty\AL Invest_Břidličná\11542-003-002_Afagen\11_Oplocení\"/>
    </mc:Choice>
  </mc:AlternateContent>
  <bookViews>
    <workbookView xWindow="28686" yWindow="-114" windowWidth="29042" windowHeight="15840" activeTab="1"/>
  </bookViews>
  <sheets>
    <sheet name="Pokyny pro vyplnění" sheetId="11" r:id="rId1"/>
    <sheet name="Stavba" sheetId="1" r:id="rId2"/>
    <sheet name="VzorPolozky" sheetId="10" state="hidden" r:id="rId3"/>
    <sheet name="11 Oplocení RG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'11 Oplocení RG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'11 Oplocení RG Pol'!$A$1:$Y$79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69" i="12"/>
  <c r="BA67" i="12"/>
  <c r="BA65" i="12"/>
  <c r="BA63" i="12"/>
  <c r="BA60" i="12"/>
  <c r="G8" i="12"/>
  <c r="I8" i="12"/>
  <c r="O8" i="12"/>
  <c r="G9" i="12"/>
  <c r="M9" i="12" s="1"/>
  <c r="M8" i="12" s="1"/>
  <c r="I9" i="12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O15" i="12"/>
  <c r="G16" i="12"/>
  <c r="G15" i="12" s="1"/>
  <c r="I16" i="12"/>
  <c r="I15" i="12" s="1"/>
  <c r="K16" i="12"/>
  <c r="K15" i="12" s="1"/>
  <c r="O16" i="12"/>
  <c r="Q16" i="12"/>
  <c r="Q15" i="12" s="1"/>
  <c r="V16" i="12"/>
  <c r="G18" i="12"/>
  <c r="M18" i="12" s="1"/>
  <c r="I18" i="12"/>
  <c r="K18" i="12"/>
  <c r="O18" i="12"/>
  <c r="Q18" i="12"/>
  <c r="V18" i="12"/>
  <c r="V15" i="12" s="1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M21" i="12"/>
  <c r="O21" i="12"/>
  <c r="G22" i="12"/>
  <c r="I22" i="12"/>
  <c r="K22" i="12"/>
  <c r="K21" i="12" s="1"/>
  <c r="M22" i="12"/>
  <c r="O22" i="12"/>
  <c r="Q22" i="12"/>
  <c r="Q21" i="12" s="1"/>
  <c r="V22" i="12"/>
  <c r="V21" i="12" s="1"/>
  <c r="G32" i="12"/>
  <c r="G31" i="12" s="1"/>
  <c r="I32" i="12"/>
  <c r="I31" i="12" s="1"/>
  <c r="K32" i="12"/>
  <c r="M32" i="12"/>
  <c r="O32" i="12"/>
  <c r="O31" i="12" s="1"/>
  <c r="Q32" i="12"/>
  <c r="V32" i="12"/>
  <c r="G39" i="12"/>
  <c r="M39" i="12" s="1"/>
  <c r="M31" i="12" s="1"/>
  <c r="I39" i="12"/>
  <c r="K39" i="12"/>
  <c r="O39" i="12"/>
  <c r="Q39" i="12"/>
  <c r="Q31" i="12" s="1"/>
  <c r="V39" i="12"/>
  <c r="G40" i="12"/>
  <c r="M40" i="12" s="1"/>
  <c r="I40" i="12"/>
  <c r="K40" i="12"/>
  <c r="O40" i="12"/>
  <c r="Q40" i="12"/>
  <c r="V40" i="12"/>
  <c r="V31" i="12" s="1"/>
  <c r="G42" i="12"/>
  <c r="I42" i="12"/>
  <c r="K42" i="12"/>
  <c r="K31" i="12" s="1"/>
  <c r="M42" i="12"/>
  <c r="O42" i="12"/>
  <c r="Q42" i="12"/>
  <c r="V42" i="12"/>
  <c r="G44" i="12"/>
  <c r="M44" i="12" s="1"/>
  <c r="I44" i="12"/>
  <c r="K44" i="12"/>
  <c r="O44" i="12"/>
  <c r="Q44" i="12"/>
  <c r="V44" i="12"/>
  <c r="G45" i="12"/>
  <c r="I45" i="12"/>
  <c r="O45" i="12"/>
  <c r="G46" i="12"/>
  <c r="M46" i="12" s="1"/>
  <c r="M45" i="12" s="1"/>
  <c r="I46" i="12"/>
  <c r="K46" i="12"/>
  <c r="K45" i="12" s="1"/>
  <c r="O46" i="12"/>
  <c r="Q46" i="12"/>
  <c r="Q45" i="12" s="1"/>
  <c r="V46" i="12"/>
  <c r="V45" i="12" s="1"/>
  <c r="G48" i="12"/>
  <c r="G47" i="12" s="1"/>
  <c r="I48" i="12"/>
  <c r="I47" i="12" s="1"/>
  <c r="K48" i="12"/>
  <c r="M48" i="12"/>
  <c r="O48" i="12"/>
  <c r="O47" i="12" s="1"/>
  <c r="Q48" i="12"/>
  <c r="V48" i="12"/>
  <c r="G49" i="12"/>
  <c r="M49" i="12" s="1"/>
  <c r="I49" i="12"/>
  <c r="K49" i="12"/>
  <c r="O49" i="12"/>
  <c r="Q49" i="12"/>
  <c r="Q47" i="12" s="1"/>
  <c r="V49" i="12"/>
  <c r="G51" i="12"/>
  <c r="M51" i="12" s="1"/>
  <c r="I51" i="12"/>
  <c r="K51" i="12"/>
  <c r="O51" i="12"/>
  <c r="Q51" i="12"/>
  <c r="V51" i="12"/>
  <c r="V47" i="12" s="1"/>
  <c r="G53" i="12"/>
  <c r="I53" i="12"/>
  <c r="K53" i="12"/>
  <c r="K47" i="12" s="1"/>
  <c r="M53" i="12"/>
  <c r="O53" i="12"/>
  <c r="Q53" i="12"/>
  <c r="V53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I57" i="12"/>
  <c r="K57" i="12"/>
  <c r="Q57" i="12"/>
  <c r="G58" i="12"/>
  <c r="G57" i="12" s="1"/>
  <c r="I58" i="12"/>
  <c r="K58" i="12"/>
  <c r="M58" i="12"/>
  <c r="M57" i="12" s="1"/>
  <c r="O58" i="12"/>
  <c r="Q58" i="12"/>
  <c r="V58" i="12"/>
  <c r="V57" i="12" s="1"/>
  <c r="G59" i="12"/>
  <c r="I59" i="12"/>
  <c r="K59" i="12"/>
  <c r="M59" i="12"/>
  <c r="O59" i="12"/>
  <c r="O57" i="12" s="1"/>
  <c r="Q59" i="12"/>
  <c r="V59" i="12"/>
  <c r="G61" i="12"/>
  <c r="O61" i="12"/>
  <c r="Q61" i="12"/>
  <c r="G62" i="12"/>
  <c r="M62" i="12" s="1"/>
  <c r="M61" i="12" s="1"/>
  <c r="I62" i="12"/>
  <c r="I61" i="12" s="1"/>
  <c r="K62" i="12"/>
  <c r="K61" i="12" s="1"/>
  <c r="O62" i="12"/>
  <c r="Q62" i="12"/>
  <c r="V62" i="12"/>
  <c r="V61" i="12" s="1"/>
  <c r="G64" i="12"/>
  <c r="I64" i="12"/>
  <c r="K64" i="12"/>
  <c r="M64" i="12"/>
  <c r="O64" i="12"/>
  <c r="Q64" i="12"/>
  <c r="V64" i="12"/>
  <c r="G66" i="12"/>
  <c r="I66" i="12"/>
  <c r="K66" i="12"/>
  <c r="M66" i="12"/>
  <c r="O66" i="12"/>
  <c r="Q66" i="12"/>
  <c r="V66" i="12"/>
  <c r="AE69" i="12"/>
  <c r="AF69" i="12"/>
  <c r="I20" i="1"/>
  <c r="I19" i="1"/>
  <c r="I18" i="1"/>
  <c r="I17" i="1"/>
  <c r="F42" i="1"/>
  <c r="G23" i="1" s="1"/>
  <c r="G42" i="1"/>
  <c r="G25" i="1" s="1"/>
  <c r="H42" i="1"/>
  <c r="I16" i="1" l="1"/>
  <c r="I21" i="1" s="1"/>
  <c r="I57" i="1"/>
  <c r="J55" i="1" s="1"/>
  <c r="I41" i="1"/>
  <c r="I40" i="1"/>
  <c r="I39" i="1"/>
  <c r="I42" i="1" s="1"/>
  <c r="J40" i="1" s="1"/>
  <c r="A27" i="1"/>
  <c r="M47" i="12"/>
  <c r="M16" i="12"/>
  <c r="M15" i="12" s="1"/>
  <c r="J28" i="1"/>
  <c r="J26" i="1"/>
  <c r="G38" i="1"/>
  <c r="F38" i="1"/>
  <c r="J23" i="1"/>
  <c r="J24" i="1"/>
  <c r="J25" i="1"/>
  <c r="J27" i="1"/>
  <c r="E24" i="1"/>
  <c r="G24" i="1"/>
  <c r="E26" i="1"/>
  <c r="G26" i="1"/>
  <c r="J54" i="1" l="1"/>
  <c r="J53" i="1"/>
  <c r="J52" i="1"/>
  <c r="J56" i="1"/>
  <c r="J49" i="1"/>
  <c r="J51" i="1"/>
  <c r="J50" i="1"/>
  <c r="J41" i="1"/>
  <c r="J39" i="1"/>
  <c r="J42" i="1" s="1"/>
  <c r="G28" i="1"/>
  <c r="G27" i="1" s="1"/>
  <c r="G29" i="1" s="1"/>
  <c r="A28" i="1"/>
  <c r="J5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Igor Maléř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<sst xmlns="http://schemas.openxmlformats.org/spreadsheetml/2006/main" count="430" uniqueCount="198">
  <si>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</si>
  <si>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</si>
  <si>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</si>
  <si>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</si>
  <si>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</si>
  <si>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</si>
  <si>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</si>
  <si>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</si>
  <si>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</si>
  <si>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</si>
  <si>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</si>
  <si>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</si>
  <si>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</si>
  <si>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</si>
  <si>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</si>
  <si>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</si>
  <si>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</si>
  <si>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</si>
  <si>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</si>
  <si>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</si>
  <si>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</si>
  <si>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</si>
  <si>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</si>
  <si>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</si>
  <si>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</si>
  <si>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</si>
  <si>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</si>
  <si>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</si>
  <si>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</si>
  <si>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</si>
  <si>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</si>
  <si>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</si>
  <si>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</si>
  <si>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</si>
  <si>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</si>
  <si>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</si>
  <si>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</si>
  <si>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</si>
  <si>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</si>
  <si>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</si>
  <si>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</si>
  <si>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</si>
  <si>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</si>
  <si>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Oplocení RG</t>
  </si>
  <si>
    <t>Oplocení u Regulační stanice</t>
  </si>
  <si>
    <t>11</t>
  </si>
  <si>
    <t>OPLOCENÍ U REG. STANICE</t>
  </si>
  <si>
    <t>Objekt:</t>
  </si>
  <si>
    <t>Rozpočet:</t>
  </si>
  <si>
    <t>11542-003-002</t>
  </si>
  <si>
    <t xml:space="preserve">ALFAGEN </t>
  </si>
  <si>
    <t>16.1.2026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</si>
  <si>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</si>
  <si>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</si>
  <si>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</si>
  <si>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</si>
  <si>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</si>
  <si>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</si>
  <si>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</si>
  <si>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16</t>
  </si>
  <si>
    <t>Přemístění výkopku</t>
  </si>
  <si>
    <t>2</t>
  </si>
  <si>
    <t>Základy a zvláštní zakládání</t>
  </si>
  <si>
    <t>3</t>
  </si>
  <si>
    <t>Svislé a kompletní konstrukce</t>
  </si>
  <si>
    <t>99</t>
  </si>
  <si>
    <t>Staveništní přesun hmot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</si>
  <si>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</si>
  <si>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</si>
  <si>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</si>
  <si>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</si>
  <si>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</si>
  <si>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</si>
  <si>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</si>
  <si>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</si>
  <si>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</si>
  <si>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</si>
  <si>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</si>
  <si>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</si>
  <si>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</si>
  <si>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</si>
  <si>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</si>
  <si>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</si>
  <si>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</si>
  <si>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</si>
  <si>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</si>
  <si>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</si>
  <si>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</si>
  <si>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</si>
  <si>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</si>
  <si>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</si>
  <si>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</si>
  <si>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</si>
  <si>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</si>
  <si>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</si>
  <si>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</si>
  <si>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</si>
  <si>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</si>
  <si>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</si>
  <si>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133210013R00</t>
  </si>
  <si>
    <t>Hloubení šachet zemním vrtákem v hornině 3 - 4, průměr 300 mm, hloubka 800/850 mm</t>
  </si>
  <si>
    <t>kus</t>
  </si>
  <si>
    <t>Vlastní</t>
  </si>
  <si>
    <t>Indiv</t>
  </si>
  <si>
    <t>Práce</t>
  </si>
  <si>
    <t>Běžná</t>
  </si>
  <si>
    <t>POL1_</t>
  </si>
  <si>
    <t>sloupky oplocení : 34,00</t>
  </si>
  <si>
    <t>VV</t>
  </si>
  <si>
    <t>vzpěry oplocení : 11,00</t>
  </si>
  <si>
    <t>133210015R00</t>
  </si>
  <si>
    <t>Hloubení šachet zemním vrtákem v hornině 3 - 4, průměr 500 mm, hloubka 800 mm</t>
  </si>
  <si>
    <t>sloupek brány : 1,00+1,00</t>
  </si>
  <si>
    <t>sloupek branky : 1,00+1,00</t>
  </si>
  <si>
    <t>162701105R00</t>
  </si>
  <si>
    <t>Vodorovné přemístění výkopku z hor.1-4 do 10000 m</t>
  </si>
  <si>
    <t>m3</t>
  </si>
  <si>
    <t>RTS 25/ II</t>
  </si>
  <si>
    <t>přebytek zeminy z hl.šachet zemním vrtákem, odvoz na skládku : 4,05</t>
  </si>
  <si>
    <t>167101101R00</t>
  </si>
  <si>
    <t>Nakládání výkopku z hor. 1 ÷ 4 v množství do 100 m3</t>
  </si>
  <si>
    <t>171201201R00</t>
  </si>
  <si>
    <t>Uložení sypaniny na skládku</t>
  </si>
  <si>
    <t>199000002R00</t>
  </si>
  <si>
    <t>Poplatek za skládku horniny tř. 1- 4, č. dle katal. odpadů 17 05 04</t>
  </si>
  <si>
    <t>275313611R00</t>
  </si>
  <si>
    <t>Beton základových patek prostý C 16/20</t>
  </si>
  <si>
    <t>sloupek brány 80x80mm : 1*(0,50*0,50)*0,80</t>
  </si>
  <si>
    <t>sloupek branky 60x60mm : 1*(0,50*0,50)*0,80</t>
  </si>
  <si>
    <t>Mezisoučet</t>
  </si>
  <si>
    <t>sloupky oplocení d48mm : 34*(0,30*0,30)*0,80</t>
  </si>
  <si>
    <t>vzpěry oplocení d38mm : 11*(0,30*0,30)*0,85</t>
  </si>
  <si>
    <t>+betonáž do země cca +3,5% : 0,1605</t>
  </si>
  <si>
    <t>338171123R00</t>
  </si>
  <si>
    <t>Osazení sloupků plot.ocel.do 2,6m,do šachet, zabetonováním</t>
  </si>
  <si>
    <t>sloupek brány 80x80mm : 1,00+1,00</t>
  </si>
  <si>
    <t>sloupek branky 60x60mm : 1,00+1,00</t>
  </si>
  <si>
    <t>sloupky oplocení d48mm : 34,00</t>
  </si>
  <si>
    <t>vzpěry oplocení d38mm : 11,00</t>
  </si>
  <si>
    <t>553462014RM</t>
  </si>
  <si>
    <t>Sloupek plotový d 48 mm, výška 2400 mm, povrchová úprava žárový pozink včetně plastové krytky</t>
  </si>
  <si>
    <t>Specifikace</t>
  </si>
  <si>
    <t>POL3_</t>
  </si>
  <si>
    <t>553462028R</t>
  </si>
  <si>
    <t>Sloupek plotový 60x60 mm, výška 2400 mm, povrchová úprava žárový pozink včetně plastové krytky</t>
  </si>
  <si>
    <t>553462029R</t>
  </si>
  <si>
    <t>Sloupek plotový 80x80 mm, výška 2400 mm, povrchová úprava žárový pozink včetně plastové krytky</t>
  </si>
  <si>
    <t>553462042RM</t>
  </si>
  <si>
    <t>Vzpěra plotová d 38 mm, výška 2500 mm, povrchová úprava žárový pozink</t>
  </si>
  <si>
    <t>998152121R00</t>
  </si>
  <si>
    <t>Přesun hmot, oplocení, zvláštní obj. monol. do 3 m</t>
  </si>
  <si>
    <t>t</t>
  </si>
  <si>
    <t>Přesun hmot</t>
  </si>
  <si>
    <t>POL7_</t>
  </si>
  <si>
    <t>767911130RT1</t>
  </si>
  <si>
    <t>Montáž oplocení z pletiva v.do 2,0 m,napínací drát vč. dodávky pletiva, napínacího drátu a napínáku, povrchová úprava žárový pozink</t>
  </si>
  <si>
    <t>m</t>
  </si>
  <si>
    <t>767920210R00</t>
  </si>
  <si>
    <t>Montáž vrat na ocelové sloupky, plochy do 2 m2</t>
  </si>
  <si>
    <t>pro 1xkřídl.branku : 1,00</t>
  </si>
  <si>
    <t>767920240R00</t>
  </si>
  <si>
    <t>Montáž vrat na ocelové sloupky, plochy do 8 m2</t>
  </si>
  <si>
    <t>pro 2křídl.bránu : 1,00</t>
  </si>
  <si>
    <t>913      R00</t>
  </si>
  <si>
    <t>Hzs - Stavební dělník</t>
  </si>
  <si>
    <t>h</t>
  </si>
  <si>
    <t>Prav.M</t>
  </si>
  <si>
    <t>HZS</t>
  </si>
  <si>
    <t>POL10_</t>
  </si>
  <si>
    <t>úpravy na oplocení včetně napojení nového oplocení na stávající oplocení, nespecifikované drobné práce, apod. : 20,00</t>
  </si>
  <si>
    <t>55342608R</t>
  </si>
  <si>
    <t>Branka typová jednokřídlá v oplocení (1094 x 1745 mm), kování hliníková klika/klika, zámek FAB výplň branky svařovaný 3D panel, příslušenství, povrchová úprava žárový pozink</t>
  </si>
  <si>
    <t>55342609R</t>
  </si>
  <si>
    <t>Brána typová dvoukřídlá v oplocení (4118 x 1745 mm), kování hliníková klika/klika, zámek FAB výplň brány svařovaný 3D panel, středový doraz se zástrčí, povrchová úprava žárový pozink</t>
  </si>
  <si>
    <t>005121020R</t>
  </si>
  <si>
    <t xml:space="preserve">Provoz zařízení staveniště </t>
  </si>
  <si>
    <t>Soubor</t>
  </si>
  <si>
    <t>VRN</t>
  </si>
  <si>
    <t>POL99_8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</si>
  <si>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</si>
  <si>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</si>
  <si>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</si>
  <si>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POP</t>
  </si>
  <si>
    <t>00511 R</t>
  </si>
  <si>
    <t xml:space="preserve">Geodetické práce </t>
  </si>
  <si>
    <t>Náklady na veškeré geodetické práce (vytýčení stáv.sítí a rozvodů, vytýčení a rozměření nového stavu, geodetické práce v průběhu výstavby, apod.)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</si>
  <si>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</si>
  <si>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</si>
  <si>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(Vyznačení změn do DPS).</t>
  </si>
  <si>
    <t>005241020R</t>
  </si>
  <si>
    <t xml:space="preserve">Geodetické zaměření skutečného provedení  </t>
  </si>
  <si>
    <t>Náklady na provedení skutečného zaměření stavby+geometrický plán s ověřením v rozsahu nezbytném pro zápis změny do katastru nemovitostí.</t>
  </si>
  <si>
    <t>SUM</t>
  </si>
  <si>
    <t>Poznámky uchazeče k zadání</t>
  </si>
  <si>
    <t>POPUZIV</t>
  </si>
  <si>
    <t>END</t>
  </si>
  <si>
    <t xml:space="preserve">AL INVEST Břidličná, a.s.   
</t>
  </si>
  <si>
    <t>společný základ pro sloupek brány a branky : 1*(0,50*0,50)*0,80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</si>
</sst>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3" borderId="0" xfId="0" applyNumberFormat="1" applyFont="1" applyFill="1" applyAlignment="1">
      <alignment horizontal="left" vertical="center" wrapText="1"/>
    </xf>
    <xf numFmtId="49" fontId="7" fillId="0" borderId="12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85" x14ac:dyDescent="0.2"/>
  <sheetData>
    <row r="1" spans="1:7" x14ac:dyDescent="0.2">
      <c r="A1" s="21" t="s">
        <v>40</v>
      </c>
    </row>
    <row r="2" spans="1:7" ht="57.75" customHeight="1" x14ac:dyDescent="0.2">
      <c r="A2" s="199" t="s">
        <v>41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85" x14ac:dyDescent="0.2"/>
  <cols>
    <col min="1" max="1" width="8.375" hidden="1" customWidth="1"/>
    <col min="2" max="2" width="13.375" customWidth="1"/>
    <col min="3" max="3" width="7.375" style="52" customWidth="1"/>
    <col min="4" max="4" width="13" style="52" customWidth="1"/>
    <col min="5" max="5" width="9.75" style="52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00000000000003" customHeight="1" x14ac:dyDescent="0.2">
      <c r="A1" s="47" t="s">
        <v>38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">
      <c r="A2" s="2"/>
      <c r="B2" s="77" t="s">
        <v>24</v>
      </c>
      <c r="C2" s="78"/>
      <c r="D2" s="197" t="s">
        <v>49</v>
      </c>
      <c r="E2" s="240" t="s">
        <v>50</v>
      </c>
      <c r="F2" s="241"/>
      <c r="G2" s="241"/>
      <c r="H2" s="241"/>
      <c r="I2" s="241"/>
      <c r="J2" s="242"/>
      <c r="O2" s="1"/>
    </row>
    <row r="3" spans="1:15" ht="27.1" customHeight="1" x14ac:dyDescent="0.2">
      <c r="A3" s="2"/>
      <c r="B3" s="79" t="s">
        <v>47</v>
      </c>
      <c r="C3" s="78"/>
      <c r="D3" s="80" t="s">
        <v>45</v>
      </c>
      <c r="E3" s="243" t="s">
        <v>46</v>
      </c>
      <c r="F3" s="244"/>
      <c r="G3" s="244"/>
      <c r="H3" s="244"/>
      <c r="I3" s="244"/>
      <c r="J3" s="245"/>
    </row>
    <row r="4" spans="1:15" ht="23.2" customHeight="1" x14ac:dyDescent="0.2">
      <c r="A4" s="76">
        <v>3469041</v>
      </c>
      <c r="B4" s="81" t="s">
        <v>48</v>
      </c>
      <c r="C4" s="82"/>
      <c r="D4" s="83" t="s">
        <v>43</v>
      </c>
      <c r="E4" s="223" t="s">
        <v>44</v>
      </c>
      <c r="F4" s="224"/>
      <c r="G4" s="224"/>
      <c r="H4" s="224"/>
      <c r="I4" s="224"/>
      <c r="J4" s="225"/>
    </row>
    <row r="5" spans="1:15" ht="24.1" customHeight="1" x14ac:dyDescent="0.2">
      <c r="A5" s="2"/>
      <c r="B5" s="31" t="s">
        <v>23</v>
      </c>
      <c r="D5" s="228" t="s">
        <v>196</v>
      </c>
      <c r="E5" s="229"/>
      <c r="F5" s="229"/>
      <c r="G5" s="229"/>
      <c r="H5" s="18" t="s">
        <v>42</v>
      </c>
      <c r="I5" s="22"/>
      <c r="J5" s="8"/>
    </row>
    <row r="6" spans="1:15" ht="15.7" customHeight="1" x14ac:dyDescent="0.2">
      <c r="A6" s="2"/>
      <c r="B6" s="28"/>
      <c r="C6" s="55"/>
      <c r="D6" s="230"/>
      <c r="E6" s="231"/>
      <c r="F6" s="231"/>
      <c r="G6" s="231"/>
      <c r="H6" s="18" t="s">
        <v>36</v>
      </c>
      <c r="I6" s="22"/>
      <c r="J6" s="8"/>
    </row>
    <row r="7" spans="1:15" ht="15.7" customHeight="1" x14ac:dyDescent="0.2">
      <c r="A7" s="2"/>
      <c r="B7" s="29"/>
      <c r="C7" s="56"/>
      <c r="D7" s="53"/>
      <c r="E7" s="232"/>
      <c r="F7" s="233"/>
      <c r="G7" s="233"/>
      <c r="H7" s="24"/>
      <c r="I7" s="23"/>
      <c r="J7" s="34"/>
    </row>
    <row r="8" spans="1:15" ht="24.1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.1" customHeight="1" x14ac:dyDescent="0.2">
      <c r="A11" s="2"/>
      <c r="B11" s="31" t="s">
        <v>20</v>
      </c>
      <c r="D11" s="247"/>
      <c r="E11" s="247"/>
      <c r="F11" s="247"/>
      <c r="G11" s="247"/>
      <c r="H11" s="18" t="s">
        <v>42</v>
      </c>
      <c r="I11" s="85"/>
      <c r="J11" s="8"/>
    </row>
    <row r="12" spans="1:15" ht="15.7" customHeight="1" x14ac:dyDescent="0.2">
      <c r="A12" s="2"/>
      <c r="B12" s="28"/>
      <c r="C12" s="55"/>
      <c r="D12" s="222"/>
      <c r="E12" s="222"/>
      <c r="F12" s="222"/>
      <c r="G12" s="222"/>
      <c r="H12" s="18" t="s">
        <v>36</v>
      </c>
      <c r="I12" s="85"/>
      <c r="J12" s="8"/>
    </row>
    <row r="13" spans="1:15" ht="15.7" customHeight="1" x14ac:dyDescent="0.2">
      <c r="A13" s="2"/>
      <c r="B13" s="29"/>
      <c r="C13" s="56"/>
      <c r="D13" s="84"/>
      <c r="E13" s="226"/>
      <c r="F13" s="227"/>
      <c r="G13" s="227"/>
      <c r="H13" s="19"/>
      <c r="I13" s="23"/>
      <c r="J13" s="34"/>
    </row>
    <row r="14" spans="1:15" ht="24.1" hidden="1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99999999999997" customHeight="1" x14ac:dyDescent="0.2">
      <c r="A15" s="2"/>
      <c r="B15" s="35" t="s">
        <v>34</v>
      </c>
      <c r="C15" s="61"/>
      <c r="D15" s="54"/>
      <c r="E15" s="246"/>
      <c r="F15" s="246"/>
      <c r="G15" s="248"/>
      <c r="H15" s="248"/>
      <c r="I15" s="248" t="s">
        <v>31</v>
      </c>
      <c r="J15" s="249"/>
    </row>
    <row r="16" spans="1:15" ht="23.2" customHeight="1" x14ac:dyDescent="0.2">
      <c r="A16" s="142" t="s">
        <v>26</v>
      </c>
      <c r="B16" s="38" t="s">
        <v>26</v>
      </c>
      <c r="C16" s="62"/>
      <c r="D16" s="63"/>
      <c r="E16" s="211"/>
      <c r="F16" s="212"/>
      <c r="G16" s="211"/>
      <c r="H16" s="212"/>
      <c r="I16" s="211">
        <f>SUMIF(F49:F56,A16,I49:I56)+SUMIF(F49:F56,"PSU",I49:I56)</f>
        <v>0</v>
      </c>
      <c r="J16" s="213"/>
    </row>
    <row r="17" spans="1:10" ht="23.2" customHeight="1" x14ac:dyDescent="0.2">
      <c r="A17" s="142" t="s">
        <v>27</v>
      </c>
      <c r="B17" s="38" t="s">
        <v>27</v>
      </c>
      <c r="C17" s="62"/>
      <c r="D17" s="63"/>
      <c r="E17" s="211"/>
      <c r="F17" s="212"/>
      <c r="G17" s="211"/>
      <c r="H17" s="212"/>
      <c r="I17" s="211">
        <f>SUMIF(F49:F56,A17,I49:I56)</f>
        <v>0</v>
      </c>
      <c r="J17" s="213"/>
    </row>
    <row r="18" spans="1:10" ht="23.2" customHeight="1" x14ac:dyDescent="0.2">
      <c r="A18" s="142" t="s">
        <v>28</v>
      </c>
      <c r="B18" s="38" t="s">
        <v>28</v>
      </c>
      <c r="C18" s="62"/>
      <c r="D18" s="63"/>
      <c r="E18" s="211"/>
      <c r="F18" s="212"/>
      <c r="G18" s="211"/>
      <c r="H18" s="212"/>
      <c r="I18" s="211">
        <f>SUMIF(F49:F56,A18,I49:I56)</f>
        <v>0</v>
      </c>
      <c r="J18" s="213"/>
    </row>
    <row r="19" spans="1:10" ht="23.2" customHeight="1" x14ac:dyDescent="0.2">
      <c r="A19" s="142" t="s">
        <v>69</v>
      </c>
      <c r="B19" s="38" t="s">
        <v>29</v>
      </c>
      <c r="C19" s="62"/>
      <c r="D19" s="63"/>
      <c r="E19" s="211"/>
      <c r="F19" s="212"/>
      <c r="G19" s="211"/>
      <c r="H19" s="212"/>
      <c r="I19" s="211">
        <f>SUMIF(F49:F56,A19,I49:I56)</f>
        <v>0</v>
      </c>
      <c r="J19" s="213"/>
    </row>
    <row r="20" spans="1:10" ht="23.2" customHeight="1" x14ac:dyDescent="0.2">
      <c r="A20" s="142" t="s">
        <v>70</v>
      </c>
      <c r="B20" s="38" t="s">
        <v>30</v>
      </c>
      <c r="C20" s="62"/>
      <c r="D20" s="63"/>
      <c r="E20" s="211"/>
      <c r="F20" s="212"/>
      <c r="G20" s="211"/>
      <c r="H20" s="212"/>
      <c r="I20" s="211">
        <f>SUMIF(F49:F56,A20,I49:I56)</f>
        <v>0</v>
      </c>
      <c r="J20" s="213"/>
    </row>
    <row r="21" spans="1:10" ht="23.2" customHeight="1" x14ac:dyDescent="0.2">
      <c r="A21" s="2"/>
      <c r="B21" s="48" t="s">
        <v>31</v>
      </c>
      <c r="C21" s="64"/>
      <c r="D21" s="65"/>
      <c r="E21" s="214"/>
      <c r="F21" s="250"/>
      <c r="G21" s="214"/>
      <c r="H21" s="250"/>
      <c r="I21" s="214">
        <f>SUM(I16:J20)</f>
        <v>0</v>
      </c>
      <c r="J21" s="21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" customHeight="1" x14ac:dyDescent="0.2">
      <c r="A23" s="2"/>
      <c r="B23" s="38" t="s">
        <v>13</v>
      </c>
      <c r="C23" s="62"/>
      <c r="D23" s="63"/>
      <c r="E23" s="67">
        <v>12</v>
      </c>
      <c r="F23" s="39" t="s">
        <v>0</v>
      </c>
      <c r="G23" s="209">
        <f>ZakladDPHSniVypocet</f>
        <v>0</v>
      </c>
      <c r="H23" s="210"/>
      <c r="I23" s="210"/>
      <c r="J23" s="40" t="str">
        <f t="shared" ref="J23:J28" si="0">Mena</f>
        <v>CZK</v>
      </c>
    </row>
    <row r="24" spans="1:10" ht="23.2" hidden="1" customHeight="1" x14ac:dyDescent="0.2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207">
        <f>I23*E23/100</f>
        <v>0</v>
      </c>
      <c r="H24" s="208"/>
      <c r="I24" s="208"/>
      <c r="J24" s="40" t="str">
        <f t="shared" si="0"/>
        <v>CZK</v>
      </c>
    </row>
    <row r="25" spans="1:10" ht="23.2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09">
        <f>ZakladDPHZaklVypocet</f>
        <v>0</v>
      </c>
      <c r="H25" s="210"/>
      <c r="I25" s="210"/>
      <c r="J25" s="40" t="str">
        <f t="shared" si="0"/>
        <v>CZK</v>
      </c>
    </row>
    <row r="26" spans="1:10" ht="23.2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37">
        <f>I25*E25/100</f>
        <v>0</v>
      </c>
      <c r="H26" s="238"/>
      <c r="I26" s="238"/>
      <c r="J26" s="37" t="str">
        <f t="shared" si="0"/>
        <v>CZK</v>
      </c>
    </row>
    <row r="27" spans="1:10" ht="23.2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39">
        <f>CenaCelkemBezDPH-(ZakladDPHSni+ZakladDPHZakl)</f>
        <v>0</v>
      </c>
      <c r="H27" s="239"/>
      <c r="I27" s="239"/>
      <c r="J27" s="41" t="str">
        <f t="shared" si="0"/>
        <v>CZK</v>
      </c>
    </row>
    <row r="28" spans="1:10" ht="27.8" customHeight="1" thickBot="1" x14ac:dyDescent="0.25">
      <c r="A28" s="2">
        <f>(A27-INT(A27))*100</f>
        <v>0</v>
      </c>
      <c r="B28" s="115" t="s">
        <v>25</v>
      </c>
      <c r="C28" s="116"/>
      <c r="D28" s="116"/>
      <c r="E28" s="117"/>
      <c r="F28" s="118"/>
      <c r="G28" s="217">
        <f>A27</f>
        <v>0</v>
      </c>
      <c r="H28" s="217"/>
      <c r="I28" s="217"/>
      <c r="J28" s="119" t="str">
        <f t="shared" si="0"/>
        <v>CZK</v>
      </c>
    </row>
    <row r="29" spans="1:10" ht="27.8" hidden="1" customHeight="1" thickBot="1" x14ac:dyDescent="0.25">
      <c r="A29" s="2"/>
      <c r="B29" s="115" t="s">
        <v>37</v>
      </c>
      <c r="C29" s="120"/>
      <c r="D29" s="120"/>
      <c r="E29" s="120"/>
      <c r="F29" s="121"/>
      <c r="G29" s="216">
        <f>ZakladDPHSni+DPHSni+ZakladDPHZakl+DPHZakl+Zaokrouhleni</f>
        <v>0</v>
      </c>
      <c r="H29" s="216"/>
      <c r="I29" s="216"/>
      <c r="J29" s="122" t="s">
        <v>54</v>
      </c>
    </row>
    <row r="30" spans="1:10" ht="12.85" customHeight="1" x14ac:dyDescent="0.2">
      <c r="A30" s="2"/>
      <c r="B30" s="2"/>
      <c r="J30" s="9"/>
    </row>
    <row r="31" spans="1:10" ht="29.95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51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85" customHeight="1" x14ac:dyDescent="0.2">
      <c r="A35" s="2"/>
      <c r="B35" s="2"/>
      <c r="D35" s="206" t="s">
        <v>2</v>
      </c>
      <c r="E35" s="206"/>
      <c r="H35" s="10" t="s">
        <v>3</v>
      </c>
      <c r="J35" s="9"/>
    </row>
    <row r="36" spans="1:10" ht="13.5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.1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52</v>
      </c>
      <c r="C39" s="202"/>
      <c r="D39" s="202"/>
      <c r="E39" s="202"/>
      <c r="F39" s="99">
        <f>'11 Oplocení RG Pol'!AE69</f>
        <v>0</v>
      </c>
      <c r="G39" s="100">
        <f>'11 Oplocení RG Pol'!AF69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7">
        <v>2</v>
      </c>
      <c r="B40" s="104" t="s">
        <v>45</v>
      </c>
      <c r="C40" s="203" t="s">
        <v>46</v>
      </c>
      <c r="D40" s="203"/>
      <c r="E40" s="203"/>
      <c r="F40" s="105">
        <f>'11 Oplocení RG Pol'!AE69</f>
        <v>0</v>
      </c>
      <c r="G40" s="106">
        <f>'11 Oplocení RG Pol'!AF69</f>
        <v>0</v>
      </c>
      <c r="H40" s="106"/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 x14ac:dyDescent="0.2">
      <c r="A41" s="87">
        <v>3</v>
      </c>
      <c r="B41" s="109" t="s">
        <v>43</v>
      </c>
      <c r="C41" s="202" t="s">
        <v>44</v>
      </c>
      <c r="D41" s="202"/>
      <c r="E41" s="202"/>
      <c r="F41" s="110">
        <f>'11 Oplocení RG Pol'!AE69</f>
        <v>0</v>
      </c>
      <c r="G41" s="101">
        <f>'11 Oplocení RG Pol'!AF69</f>
        <v>0</v>
      </c>
      <c r="H41" s="101"/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7"/>
      <c r="B42" s="204" t="s">
        <v>53</v>
      </c>
      <c r="C42" s="205"/>
      <c r="D42" s="205"/>
      <c r="E42" s="205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7" x14ac:dyDescent="0.25">
      <c r="B46" s="123" t="s">
        <v>55</v>
      </c>
    </row>
    <row r="48" spans="1:10" ht="25.5" customHeight="1" x14ac:dyDescent="0.2">
      <c r="A48" s="125"/>
      <c r="B48" s="128" t="s">
        <v>18</v>
      </c>
      <c r="C48" s="128" t="s">
        <v>6</v>
      </c>
      <c r="D48" s="129"/>
      <c r="E48" s="129"/>
      <c r="F48" s="130" t="s">
        <v>56</v>
      </c>
      <c r="G48" s="130"/>
      <c r="H48" s="130"/>
      <c r="I48" s="130" t="s">
        <v>31</v>
      </c>
      <c r="J48" s="130" t="s">
        <v>0</v>
      </c>
    </row>
    <row r="49" spans="1:10" ht="36.75" customHeight="1" x14ac:dyDescent="0.2">
      <c r="A49" s="126"/>
      <c r="B49" s="131" t="s">
        <v>57</v>
      </c>
      <c r="C49" s="200" t="s">
        <v>58</v>
      </c>
      <c r="D49" s="201"/>
      <c r="E49" s="201"/>
      <c r="F49" s="138" t="s">
        <v>26</v>
      </c>
      <c r="G49" s="139"/>
      <c r="H49" s="139"/>
      <c r="I49" s="139">
        <f>'11 Oplocení RG Pol'!G8</f>
        <v>0</v>
      </c>
      <c r="J49" s="135" t="str">
        <f>IF(I57=0,"",I49/I57*100)</f>
        <v/>
      </c>
    </row>
    <row r="50" spans="1:10" ht="36.75" customHeight="1" x14ac:dyDescent="0.2">
      <c r="A50" s="126"/>
      <c r="B50" s="131" t="s">
        <v>59</v>
      </c>
      <c r="C50" s="200" t="s">
        <v>60</v>
      </c>
      <c r="D50" s="201"/>
      <c r="E50" s="201"/>
      <c r="F50" s="138" t="s">
        <v>26</v>
      </c>
      <c r="G50" s="139"/>
      <c r="H50" s="139"/>
      <c r="I50" s="139">
        <f>'11 Oplocení RG Pol'!G15</f>
        <v>0</v>
      </c>
      <c r="J50" s="135" t="str">
        <f>IF(I57=0,"",I50/I57*100)</f>
        <v/>
      </c>
    </row>
    <row r="51" spans="1:10" ht="36.75" customHeight="1" x14ac:dyDescent="0.2">
      <c r="A51" s="126"/>
      <c r="B51" s="131" t="s">
        <v>61</v>
      </c>
      <c r="C51" s="200" t="s">
        <v>62</v>
      </c>
      <c r="D51" s="201"/>
      <c r="E51" s="201"/>
      <c r="F51" s="138" t="s">
        <v>26</v>
      </c>
      <c r="G51" s="139"/>
      <c r="H51" s="139"/>
      <c r="I51" s="139">
        <f>'11 Oplocení RG Pol'!G21</f>
        <v>0</v>
      </c>
      <c r="J51" s="135" t="str">
        <f>IF(I57=0,"",I51/I57*100)</f>
        <v/>
      </c>
    </row>
    <row r="52" spans="1:10" ht="36.75" customHeight="1" x14ac:dyDescent="0.2">
      <c r="A52" s="126"/>
      <c r="B52" s="131" t="s">
        <v>63</v>
      </c>
      <c r="C52" s="200" t="s">
        <v>64</v>
      </c>
      <c r="D52" s="201"/>
      <c r="E52" s="201"/>
      <c r="F52" s="138" t="s">
        <v>26</v>
      </c>
      <c r="G52" s="139"/>
      <c r="H52" s="139"/>
      <c r="I52" s="139">
        <f>'11 Oplocení RG Pol'!G31</f>
        <v>0</v>
      </c>
      <c r="J52" s="135" t="str">
        <f>IF(I57=0,"",I52/I57*100)</f>
        <v/>
      </c>
    </row>
    <row r="53" spans="1:10" ht="36.75" customHeight="1" x14ac:dyDescent="0.2">
      <c r="A53" s="126"/>
      <c r="B53" s="131" t="s">
        <v>65</v>
      </c>
      <c r="C53" s="200" t="s">
        <v>66</v>
      </c>
      <c r="D53" s="201"/>
      <c r="E53" s="201"/>
      <c r="F53" s="138" t="s">
        <v>26</v>
      </c>
      <c r="G53" s="139"/>
      <c r="H53" s="139"/>
      <c r="I53" s="139">
        <f>'11 Oplocení RG Pol'!G45</f>
        <v>0</v>
      </c>
      <c r="J53" s="135" t="str">
        <f>IF(I57=0,"",I53/I57*100)</f>
        <v/>
      </c>
    </row>
    <row r="54" spans="1:10" ht="36.75" customHeight="1" x14ac:dyDescent="0.2">
      <c r="A54" s="126"/>
      <c r="B54" s="131" t="s">
        <v>67</v>
      </c>
      <c r="C54" s="200" t="s">
        <v>68</v>
      </c>
      <c r="D54" s="201"/>
      <c r="E54" s="201"/>
      <c r="F54" s="138" t="s">
        <v>27</v>
      </c>
      <c r="G54" s="139"/>
      <c r="H54" s="139"/>
      <c r="I54" s="139">
        <f>'11 Oplocení RG Pol'!G47</f>
        <v>0</v>
      </c>
      <c r="J54" s="135" t="str">
        <f>IF(I57=0,"",I54/I57*100)</f>
        <v/>
      </c>
    </row>
    <row r="55" spans="1:10" ht="36.75" customHeight="1" x14ac:dyDescent="0.2">
      <c r="A55" s="126"/>
      <c r="B55" s="131" t="s">
        <v>69</v>
      </c>
      <c r="C55" s="200" t="s">
        <v>29</v>
      </c>
      <c r="D55" s="201"/>
      <c r="E55" s="201"/>
      <c r="F55" s="138" t="s">
        <v>69</v>
      </c>
      <c r="G55" s="139"/>
      <c r="H55" s="139"/>
      <c r="I55" s="139">
        <f>'11 Oplocení RG Pol'!G57</f>
        <v>0</v>
      </c>
      <c r="J55" s="135" t="str">
        <f>IF(I57=0,"",I55/I57*100)</f>
        <v/>
      </c>
    </row>
    <row r="56" spans="1:10" ht="36.75" customHeight="1" x14ac:dyDescent="0.2">
      <c r="A56" s="126"/>
      <c r="B56" s="131" t="s">
        <v>70</v>
      </c>
      <c r="C56" s="200" t="s">
        <v>30</v>
      </c>
      <c r="D56" s="201"/>
      <c r="E56" s="201"/>
      <c r="F56" s="138" t="s">
        <v>70</v>
      </c>
      <c r="G56" s="139"/>
      <c r="H56" s="139"/>
      <c r="I56" s="139">
        <f>'11 Oplocení RG Pol'!G61</f>
        <v>0</v>
      </c>
      <c r="J56" s="135" t="str">
        <f>IF(I57=0,"",I56/I57*100)</f>
        <v/>
      </c>
    </row>
    <row r="57" spans="1:10" ht="25.5" customHeight="1" x14ac:dyDescent="0.2">
      <c r="A57" s="127"/>
      <c r="B57" s="132" t="s">
        <v>1</v>
      </c>
      <c r="C57" s="133"/>
      <c r="D57" s="134"/>
      <c r="E57" s="134"/>
      <c r="F57" s="140"/>
      <c r="G57" s="141"/>
      <c r="H57" s="141"/>
      <c r="I57" s="141">
        <f>SUM(I49:I56)</f>
        <v>0</v>
      </c>
      <c r="J57" s="136">
        <f>SUM(J49:J56)</f>
        <v>0</v>
      </c>
    </row>
    <row r="58" spans="1:10" x14ac:dyDescent="0.2">
      <c r="F58" s="86"/>
      <c r="G58" s="86"/>
      <c r="H58" s="86"/>
      <c r="I58" s="86"/>
      <c r="J58" s="137"/>
    </row>
    <row r="59" spans="1:10" x14ac:dyDescent="0.2">
      <c r="F59" s="86"/>
      <c r="G59" s="86"/>
      <c r="H59" s="86"/>
      <c r="I59" s="86"/>
      <c r="J59" s="137"/>
    </row>
    <row r="60" spans="1:10" x14ac:dyDescent="0.2">
      <c r="F60" s="86"/>
      <c r="G60" s="86"/>
      <c r="H60" s="86"/>
      <c r="I60" s="86"/>
      <c r="J60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&amp;L&amp;8Zpracováno programem &amp;"Arial CE,Tučné"BUILDpower S,  © RTS, a.s.&amp;C&amp;8Stránka &amp;P z &amp;N&amp;R&amp;8HP4-7-52033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85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7" x14ac:dyDescent="0.2">
      <c r="A1" s="251" t="s">
        <v>7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50" t="s">
        <v>8</v>
      </c>
      <c r="B2" s="49"/>
      <c r="C2" s="253"/>
      <c r="D2" s="253"/>
      <c r="E2" s="253"/>
      <c r="F2" s="253"/>
      <c r="G2" s="254"/>
    </row>
    <row r="3" spans="1:7" ht="24.95" customHeight="1" x14ac:dyDescent="0.2">
      <c r="A3" s="50" t="s">
        <v>9</v>
      </c>
      <c r="B3" s="49"/>
      <c r="C3" s="253"/>
      <c r="D3" s="253"/>
      <c r="E3" s="253"/>
      <c r="F3" s="253"/>
      <c r="G3" s="254"/>
    </row>
    <row r="4" spans="1:7" ht="24.95" customHeight="1" x14ac:dyDescent="0.2">
      <c r="A4" s="50" t="s">
        <v>10</v>
      </c>
      <c r="B4" s="49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activeCell="A2" sqref="A2:G2"/>
      <selection pane="bottomLeft" activeCell="A8" sqref="A8"/>
    </sheetView>
  </sheetViews>
  <sheetFormatPr defaultRowHeight="12.85" outlineLevelRow="3" x14ac:dyDescent="0.2"/>
  <cols>
    <col min="1" max="1" width="3.375" customWidth="1"/>
    <col min="2" max="2" width="12.5" style="124" customWidth="1"/>
    <col min="3" max="3" width="38.25" style="124" customWidth="1"/>
    <col min="4" max="4" width="4.75" customWidth="1"/>
    <col min="5" max="5" width="10.5" customWidth="1"/>
    <col min="6" max="6" width="9.75" customWidth="1"/>
    <col min="7" max="7" width="12.625" customWidth="1"/>
    <col min="8" max="25" width="0" hidden="1" customWidth="1"/>
    <col min="29" max="29" width="0" hidden="1" customWidth="1"/>
    <col min="31" max="41" width="0" hidden="1" customWidth="1"/>
    <col min="53" max="53" width="73.625" customWidth="1"/>
  </cols>
  <sheetData>
    <row r="1" spans="1:60" ht="15.7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71</v>
      </c>
    </row>
    <row r="2" spans="1:60" ht="24.95" customHeight="1" x14ac:dyDescent="0.2">
      <c r="A2" s="143" t="s">
        <v>8</v>
      </c>
      <c r="B2" s="198" t="s">
        <v>49</v>
      </c>
      <c r="C2" s="256" t="s">
        <v>50</v>
      </c>
      <c r="D2" s="257"/>
      <c r="E2" s="257"/>
      <c r="F2" s="257"/>
      <c r="G2" s="258"/>
      <c r="AG2" t="s">
        <v>72</v>
      </c>
    </row>
    <row r="3" spans="1:60" ht="24.95" customHeight="1" x14ac:dyDescent="0.2">
      <c r="A3" s="143" t="s">
        <v>9</v>
      </c>
      <c r="B3" s="49" t="s">
        <v>45</v>
      </c>
      <c r="C3" s="259" t="s">
        <v>46</v>
      </c>
      <c r="D3" s="260"/>
      <c r="E3" s="260"/>
      <c r="F3" s="260"/>
      <c r="G3" s="261"/>
      <c r="AC3" s="124" t="s">
        <v>72</v>
      </c>
      <c r="AG3" t="s">
        <v>73</v>
      </c>
    </row>
    <row r="4" spans="1:60" ht="24.95" customHeight="1" x14ac:dyDescent="0.2">
      <c r="A4" s="144" t="s">
        <v>10</v>
      </c>
      <c r="B4" s="145" t="s">
        <v>43</v>
      </c>
      <c r="C4" s="262" t="s">
        <v>44</v>
      </c>
      <c r="D4" s="263"/>
      <c r="E4" s="263"/>
      <c r="F4" s="263"/>
      <c r="G4" s="264"/>
      <c r="AG4" t="s">
        <v>74</v>
      </c>
    </row>
    <row r="5" spans="1:60" x14ac:dyDescent="0.2">
      <c r="D5" s="10"/>
    </row>
    <row r="6" spans="1:60" ht="38.5" x14ac:dyDescent="0.2">
      <c r="A6" s="147" t="s">
        <v>75</v>
      </c>
      <c r="B6" s="149" t="s">
        <v>76</v>
      </c>
      <c r="C6" s="149" t="s">
        <v>77</v>
      </c>
      <c r="D6" s="148" t="s">
        <v>78</v>
      </c>
      <c r="E6" s="147" t="s">
        <v>79</v>
      </c>
      <c r="F6" s="146" t="s">
        <v>80</v>
      </c>
      <c r="G6" s="147" t="s">
        <v>31</v>
      </c>
      <c r="H6" s="150" t="s">
        <v>32</v>
      </c>
      <c r="I6" s="150" t="s">
        <v>81</v>
      </c>
      <c r="J6" s="150" t="s">
        <v>33</v>
      </c>
      <c r="K6" s="150" t="s">
        <v>82</v>
      </c>
      <c r="L6" s="150" t="s">
        <v>83</v>
      </c>
      <c r="M6" s="150" t="s">
        <v>84</v>
      </c>
      <c r="N6" s="150" t="s">
        <v>85</v>
      </c>
      <c r="O6" s="150" t="s">
        <v>86</v>
      </c>
      <c r="P6" s="150" t="s">
        <v>87</v>
      </c>
      <c r="Q6" s="150" t="s">
        <v>88</v>
      </c>
      <c r="R6" s="150" t="s">
        <v>89</v>
      </c>
      <c r="S6" s="150" t="s">
        <v>90</v>
      </c>
      <c r="T6" s="150" t="s">
        <v>91</v>
      </c>
      <c r="U6" s="150" t="s">
        <v>92</v>
      </c>
      <c r="V6" s="150" t="s">
        <v>93</v>
      </c>
      <c r="W6" s="150" t="s">
        <v>94</v>
      </c>
      <c r="X6" s="150" t="s">
        <v>95</v>
      </c>
      <c r="Y6" s="150" t="s">
        <v>96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9" t="s">
        <v>97</v>
      </c>
      <c r="B8" s="170" t="s">
        <v>57</v>
      </c>
      <c r="C8" s="189" t="s">
        <v>58</v>
      </c>
      <c r="D8" s="171"/>
      <c r="E8" s="172"/>
      <c r="F8" s="173"/>
      <c r="G8" s="174">
        <f>SUMIF(AG9:AG14,"&lt;&gt;NOR",G9:G14)</f>
        <v>0</v>
      </c>
      <c r="H8" s="168"/>
      <c r="I8" s="168">
        <f>SUM(I9:I14)</f>
        <v>0</v>
      </c>
      <c r="J8" s="168"/>
      <c r="K8" s="168">
        <f>SUM(K9:K14)</f>
        <v>0</v>
      </c>
      <c r="L8" s="168"/>
      <c r="M8" s="168">
        <f>SUM(M9:M14)</f>
        <v>0</v>
      </c>
      <c r="N8" s="167"/>
      <c r="O8" s="167">
        <f>SUM(O9:O14)</f>
        <v>0</v>
      </c>
      <c r="P8" s="167"/>
      <c r="Q8" s="167">
        <f>SUM(Q9:Q14)</f>
        <v>0</v>
      </c>
      <c r="R8" s="168"/>
      <c r="S8" s="168"/>
      <c r="T8" s="168"/>
      <c r="U8" s="168"/>
      <c r="V8" s="168">
        <f>SUM(V9:V14)</f>
        <v>29.4</v>
      </c>
      <c r="W8" s="168"/>
      <c r="X8" s="168"/>
      <c r="Y8" s="168"/>
      <c r="AG8" t="s">
        <v>98</v>
      </c>
    </row>
    <row r="9" spans="1:60" ht="21.4" outlineLevel="1" x14ac:dyDescent="0.2">
      <c r="A9" s="176">
        <v>1</v>
      </c>
      <c r="B9" s="177" t="s">
        <v>99</v>
      </c>
      <c r="C9" s="190" t="s">
        <v>100</v>
      </c>
      <c r="D9" s="178" t="s">
        <v>101</v>
      </c>
      <c r="E9" s="179">
        <v>45</v>
      </c>
      <c r="F9" s="180"/>
      <c r="G9" s="181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0">
        <v>0</v>
      </c>
      <c r="O9" s="160">
        <f>ROUND(E9*N9,2)</f>
        <v>0</v>
      </c>
      <c r="P9" s="160">
        <v>0</v>
      </c>
      <c r="Q9" s="160">
        <f>ROUND(E9*P9,2)</f>
        <v>0</v>
      </c>
      <c r="R9" s="161"/>
      <c r="S9" s="161" t="s">
        <v>102</v>
      </c>
      <c r="T9" s="161" t="s">
        <v>103</v>
      </c>
      <c r="U9" s="161">
        <v>0.6</v>
      </c>
      <c r="V9" s="161">
        <f>ROUND(E9*U9,2)</f>
        <v>27</v>
      </c>
      <c r="W9" s="161"/>
      <c r="X9" s="161" t="s">
        <v>104</v>
      </c>
      <c r="Y9" s="161" t="s">
        <v>105</v>
      </c>
      <c r="Z9" s="151"/>
      <c r="AA9" s="151"/>
      <c r="AB9" s="151"/>
      <c r="AC9" s="151"/>
      <c r="AD9" s="151"/>
      <c r="AE9" s="151"/>
      <c r="AF9" s="151"/>
      <c r="AG9" s="151" t="s">
        <v>106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191" t="s">
        <v>107</v>
      </c>
      <c r="D10" s="163"/>
      <c r="E10" s="164">
        <v>34</v>
      </c>
      <c r="F10" s="161"/>
      <c r="G10" s="161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108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3" x14ac:dyDescent="0.2">
      <c r="A11" s="158"/>
      <c r="B11" s="159"/>
      <c r="C11" s="191" t="s">
        <v>109</v>
      </c>
      <c r="D11" s="163"/>
      <c r="E11" s="164">
        <v>11</v>
      </c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108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1.4" outlineLevel="1" x14ac:dyDescent="0.2">
      <c r="A12" s="176">
        <v>2</v>
      </c>
      <c r="B12" s="177" t="s">
        <v>110</v>
      </c>
      <c r="C12" s="190" t="s">
        <v>111</v>
      </c>
      <c r="D12" s="178" t="s">
        <v>101</v>
      </c>
      <c r="E12" s="179">
        <v>4</v>
      </c>
      <c r="F12" s="180"/>
      <c r="G12" s="181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21</v>
      </c>
      <c r="M12" s="161">
        <f>G12*(1+L12/100)</f>
        <v>0</v>
      </c>
      <c r="N12" s="160">
        <v>0</v>
      </c>
      <c r="O12" s="160">
        <f>ROUND(E12*N12,2)</f>
        <v>0</v>
      </c>
      <c r="P12" s="160">
        <v>0</v>
      </c>
      <c r="Q12" s="160">
        <f>ROUND(E12*P12,2)</f>
        <v>0</v>
      </c>
      <c r="R12" s="161"/>
      <c r="S12" s="161" t="s">
        <v>102</v>
      </c>
      <c r="T12" s="161" t="s">
        <v>103</v>
      </c>
      <c r="U12" s="161">
        <v>0.6</v>
      </c>
      <c r="V12" s="161">
        <f>ROUND(E12*U12,2)</f>
        <v>2.4</v>
      </c>
      <c r="W12" s="161"/>
      <c r="X12" s="161" t="s">
        <v>104</v>
      </c>
      <c r="Y12" s="161" t="s">
        <v>105</v>
      </c>
      <c r="Z12" s="151"/>
      <c r="AA12" s="151"/>
      <c r="AB12" s="151"/>
      <c r="AC12" s="151"/>
      <c r="AD12" s="151"/>
      <c r="AE12" s="151"/>
      <c r="AF12" s="151"/>
      <c r="AG12" s="151" t="s">
        <v>106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2" x14ac:dyDescent="0.2">
      <c r="A13" s="158"/>
      <c r="B13" s="159"/>
      <c r="C13" s="191" t="s">
        <v>112</v>
      </c>
      <c r="D13" s="163"/>
      <c r="E13" s="164">
        <v>2</v>
      </c>
      <c r="F13" s="161"/>
      <c r="G13" s="161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108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3" x14ac:dyDescent="0.2">
      <c r="A14" s="158"/>
      <c r="B14" s="159"/>
      <c r="C14" s="191" t="s">
        <v>113</v>
      </c>
      <c r="D14" s="163"/>
      <c r="E14" s="164">
        <v>2</v>
      </c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108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x14ac:dyDescent="0.2">
      <c r="A15" s="169" t="s">
        <v>97</v>
      </c>
      <c r="B15" s="170" t="s">
        <v>59</v>
      </c>
      <c r="C15" s="189" t="s">
        <v>60</v>
      </c>
      <c r="D15" s="171"/>
      <c r="E15" s="172"/>
      <c r="F15" s="173"/>
      <c r="G15" s="174">
        <f>SUMIF(AG16:AG20,"&lt;&gt;NOR",G16:G20)</f>
        <v>0</v>
      </c>
      <c r="H15" s="168"/>
      <c r="I15" s="168">
        <f>SUM(I16:I20)</f>
        <v>0</v>
      </c>
      <c r="J15" s="168"/>
      <c r="K15" s="168">
        <f>SUM(K16:K20)</f>
        <v>0</v>
      </c>
      <c r="L15" s="168"/>
      <c r="M15" s="168">
        <f>SUM(M16:M20)</f>
        <v>0</v>
      </c>
      <c r="N15" s="167"/>
      <c r="O15" s="167">
        <f>SUM(O16:O20)</f>
        <v>0</v>
      </c>
      <c r="P15" s="167"/>
      <c r="Q15" s="167">
        <f>SUM(Q16:Q20)</f>
        <v>0</v>
      </c>
      <c r="R15" s="168"/>
      <c r="S15" s="168"/>
      <c r="T15" s="168"/>
      <c r="U15" s="168"/>
      <c r="V15" s="168">
        <f>SUM(V16:V20)</f>
        <v>2.72</v>
      </c>
      <c r="W15" s="168"/>
      <c r="X15" s="168"/>
      <c r="Y15" s="168"/>
      <c r="AG15" t="s">
        <v>98</v>
      </c>
    </row>
    <row r="16" spans="1:60" outlineLevel="1" x14ac:dyDescent="0.2">
      <c r="A16" s="176">
        <v>3</v>
      </c>
      <c r="B16" s="177" t="s">
        <v>114</v>
      </c>
      <c r="C16" s="190" t="s">
        <v>115</v>
      </c>
      <c r="D16" s="178" t="s">
        <v>116</v>
      </c>
      <c r="E16" s="179">
        <v>4.05</v>
      </c>
      <c r="F16" s="180"/>
      <c r="G16" s="181">
        <f>ROUND(E16*F16,2)</f>
        <v>0</v>
      </c>
      <c r="H16" s="162"/>
      <c r="I16" s="161">
        <f>ROUND(E16*H16,2)</f>
        <v>0</v>
      </c>
      <c r="J16" s="162"/>
      <c r="K16" s="161">
        <f>ROUND(E16*J16,2)</f>
        <v>0</v>
      </c>
      <c r="L16" s="161">
        <v>21</v>
      </c>
      <c r="M16" s="161">
        <f>G16*(1+L16/100)</f>
        <v>0</v>
      </c>
      <c r="N16" s="160">
        <v>0</v>
      </c>
      <c r="O16" s="160">
        <f>ROUND(E16*N16,2)</f>
        <v>0</v>
      </c>
      <c r="P16" s="160">
        <v>0</v>
      </c>
      <c r="Q16" s="160">
        <f>ROUND(E16*P16,2)</f>
        <v>0</v>
      </c>
      <c r="R16" s="161"/>
      <c r="S16" s="161" t="s">
        <v>117</v>
      </c>
      <c r="T16" s="161" t="s">
        <v>117</v>
      </c>
      <c r="U16" s="161">
        <v>1.0999999999999999E-2</v>
      </c>
      <c r="V16" s="161">
        <f>ROUND(E16*U16,2)</f>
        <v>0.04</v>
      </c>
      <c r="W16" s="161"/>
      <c r="X16" s="161" t="s">
        <v>104</v>
      </c>
      <c r="Y16" s="161" t="s">
        <v>105</v>
      </c>
      <c r="Z16" s="151"/>
      <c r="AA16" s="151"/>
      <c r="AB16" s="151"/>
      <c r="AC16" s="151"/>
      <c r="AD16" s="151"/>
      <c r="AE16" s="151"/>
      <c r="AF16" s="151"/>
      <c r="AG16" s="151" t="s">
        <v>106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1.4" outlineLevel="2" x14ac:dyDescent="0.2">
      <c r="A17" s="158"/>
      <c r="B17" s="159"/>
      <c r="C17" s="191" t="s">
        <v>118</v>
      </c>
      <c r="D17" s="163"/>
      <c r="E17" s="164">
        <v>4.05</v>
      </c>
      <c r="F17" s="161"/>
      <c r="G17" s="161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51"/>
      <c r="AA17" s="151"/>
      <c r="AB17" s="151"/>
      <c r="AC17" s="151"/>
      <c r="AD17" s="151"/>
      <c r="AE17" s="151"/>
      <c r="AF17" s="151"/>
      <c r="AG17" s="151" t="s">
        <v>108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2">
        <v>4</v>
      </c>
      <c r="B18" s="183" t="s">
        <v>119</v>
      </c>
      <c r="C18" s="192" t="s">
        <v>120</v>
      </c>
      <c r="D18" s="184" t="s">
        <v>116</v>
      </c>
      <c r="E18" s="185">
        <v>4.05</v>
      </c>
      <c r="F18" s="186"/>
      <c r="G18" s="187">
        <f>ROUND(E18*F18,2)</f>
        <v>0</v>
      </c>
      <c r="H18" s="162"/>
      <c r="I18" s="161">
        <f>ROUND(E18*H18,2)</f>
        <v>0</v>
      </c>
      <c r="J18" s="162"/>
      <c r="K18" s="161">
        <f>ROUND(E18*J18,2)</f>
        <v>0</v>
      </c>
      <c r="L18" s="161">
        <v>21</v>
      </c>
      <c r="M18" s="161">
        <f>G18*(1+L18/100)</f>
        <v>0</v>
      </c>
      <c r="N18" s="160">
        <v>0</v>
      </c>
      <c r="O18" s="160">
        <f>ROUND(E18*N18,2)</f>
        <v>0</v>
      </c>
      <c r="P18" s="160">
        <v>0</v>
      </c>
      <c r="Q18" s="160">
        <f>ROUND(E18*P18,2)</f>
        <v>0</v>
      </c>
      <c r="R18" s="161"/>
      <c r="S18" s="161" t="s">
        <v>117</v>
      </c>
      <c r="T18" s="161" t="s">
        <v>117</v>
      </c>
      <c r="U18" s="161">
        <v>0.65200000000000002</v>
      </c>
      <c r="V18" s="161">
        <f>ROUND(E18*U18,2)</f>
        <v>2.64</v>
      </c>
      <c r="W18" s="161"/>
      <c r="X18" s="161" t="s">
        <v>104</v>
      </c>
      <c r="Y18" s="161" t="s">
        <v>105</v>
      </c>
      <c r="Z18" s="151"/>
      <c r="AA18" s="151"/>
      <c r="AB18" s="151"/>
      <c r="AC18" s="151"/>
      <c r="AD18" s="151"/>
      <c r="AE18" s="151"/>
      <c r="AF18" s="151"/>
      <c r="AG18" s="151" t="s">
        <v>106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2">
        <v>5</v>
      </c>
      <c r="B19" s="183" t="s">
        <v>121</v>
      </c>
      <c r="C19" s="192" t="s">
        <v>122</v>
      </c>
      <c r="D19" s="184" t="s">
        <v>116</v>
      </c>
      <c r="E19" s="185">
        <v>4.05</v>
      </c>
      <c r="F19" s="186"/>
      <c r="G19" s="187">
        <f>ROUND(E19*F19,2)</f>
        <v>0</v>
      </c>
      <c r="H19" s="162"/>
      <c r="I19" s="161">
        <f>ROUND(E19*H19,2)</f>
        <v>0</v>
      </c>
      <c r="J19" s="162"/>
      <c r="K19" s="161">
        <f>ROUND(E19*J19,2)</f>
        <v>0</v>
      </c>
      <c r="L19" s="161">
        <v>21</v>
      </c>
      <c r="M19" s="161">
        <f>G19*(1+L19/100)</f>
        <v>0</v>
      </c>
      <c r="N19" s="160">
        <v>0</v>
      </c>
      <c r="O19" s="160">
        <f>ROUND(E19*N19,2)</f>
        <v>0</v>
      </c>
      <c r="P19" s="160">
        <v>0</v>
      </c>
      <c r="Q19" s="160">
        <f>ROUND(E19*P19,2)</f>
        <v>0</v>
      </c>
      <c r="R19" s="161"/>
      <c r="S19" s="161" t="s">
        <v>117</v>
      </c>
      <c r="T19" s="161" t="s">
        <v>117</v>
      </c>
      <c r="U19" s="161">
        <v>8.9999999999999993E-3</v>
      </c>
      <c r="V19" s="161">
        <f>ROUND(E19*U19,2)</f>
        <v>0.04</v>
      </c>
      <c r="W19" s="161"/>
      <c r="X19" s="161" t="s">
        <v>104</v>
      </c>
      <c r="Y19" s="161" t="s">
        <v>105</v>
      </c>
      <c r="Z19" s="151"/>
      <c r="AA19" s="151"/>
      <c r="AB19" s="151"/>
      <c r="AC19" s="151"/>
      <c r="AD19" s="151"/>
      <c r="AE19" s="151"/>
      <c r="AF19" s="151"/>
      <c r="AG19" s="151" t="s">
        <v>106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1.4" outlineLevel="1" x14ac:dyDescent="0.2">
      <c r="A20" s="182">
        <v>6</v>
      </c>
      <c r="B20" s="183" t="s">
        <v>123</v>
      </c>
      <c r="C20" s="192" t="s">
        <v>124</v>
      </c>
      <c r="D20" s="184" t="s">
        <v>116</v>
      </c>
      <c r="E20" s="185">
        <v>4.05</v>
      </c>
      <c r="F20" s="186"/>
      <c r="G20" s="187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21</v>
      </c>
      <c r="M20" s="161">
        <f>G20*(1+L20/100)</f>
        <v>0</v>
      </c>
      <c r="N20" s="160">
        <v>0</v>
      </c>
      <c r="O20" s="160">
        <f>ROUND(E20*N20,2)</f>
        <v>0</v>
      </c>
      <c r="P20" s="160">
        <v>0</v>
      </c>
      <c r="Q20" s="160">
        <f>ROUND(E20*P20,2)</f>
        <v>0</v>
      </c>
      <c r="R20" s="161"/>
      <c r="S20" s="161" t="s">
        <v>117</v>
      </c>
      <c r="T20" s="161" t="s">
        <v>117</v>
      </c>
      <c r="U20" s="161">
        <v>0</v>
      </c>
      <c r="V20" s="161">
        <f>ROUND(E20*U20,2)</f>
        <v>0</v>
      </c>
      <c r="W20" s="161"/>
      <c r="X20" s="161" t="s">
        <v>104</v>
      </c>
      <c r="Y20" s="161" t="s">
        <v>105</v>
      </c>
      <c r="Z20" s="151"/>
      <c r="AA20" s="151"/>
      <c r="AB20" s="151"/>
      <c r="AC20" s="151"/>
      <c r="AD20" s="151"/>
      <c r="AE20" s="151"/>
      <c r="AF20" s="151"/>
      <c r="AG20" s="151" t="s">
        <v>106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9" t="s">
        <v>97</v>
      </c>
      <c r="B21" s="170" t="s">
        <v>61</v>
      </c>
      <c r="C21" s="189" t="s">
        <v>62</v>
      </c>
      <c r="D21" s="171"/>
      <c r="E21" s="172"/>
      <c r="F21" s="173"/>
      <c r="G21" s="174">
        <f>SUMIF(AG22:AG30,"&lt;&gt;NOR",G22:G30)</f>
        <v>0</v>
      </c>
      <c r="H21" s="168"/>
      <c r="I21" s="168">
        <f>SUM(I22:I30)</f>
        <v>0</v>
      </c>
      <c r="J21" s="168"/>
      <c r="K21" s="168">
        <f>SUM(K22:K30)</f>
        <v>0</v>
      </c>
      <c r="L21" s="168"/>
      <c r="M21" s="168">
        <f>SUM(M22:M30)</f>
        <v>0</v>
      </c>
      <c r="N21" s="167"/>
      <c r="O21" s="167">
        <f>SUM(O22:O30)</f>
        <v>10.23</v>
      </c>
      <c r="P21" s="167"/>
      <c r="Q21" s="167">
        <f>SUM(Q22:Q30)</f>
        <v>0</v>
      </c>
      <c r="R21" s="168"/>
      <c r="S21" s="168"/>
      <c r="T21" s="168"/>
      <c r="U21" s="168"/>
      <c r="V21" s="168">
        <f>SUM(V22:V30)</f>
        <v>1.93</v>
      </c>
      <c r="W21" s="168"/>
      <c r="X21" s="168"/>
      <c r="Y21" s="168"/>
      <c r="AG21" t="s">
        <v>98</v>
      </c>
    </row>
    <row r="22" spans="1:60" outlineLevel="1" x14ac:dyDescent="0.2">
      <c r="A22" s="176">
        <v>7</v>
      </c>
      <c r="B22" s="177" t="s">
        <v>125</v>
      </c>
      <c r="C22" s="190" t="s">
        <v>126</v>
      </c>
      <c r="D22" s="178" t="s">
        <v>116</v>
      </c>
      <c r="E22" s="179">
        <v>4.05</v>
      </c>
      <c r="F22" s="180"/>
      <c r="G22" s="181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21</v>
      </c>
      <c r="M22" s="161">
        <f>G22*(1+L22/100)</f>
        <v>0</v>
      </c>
      <c r="N22" s="160">
        <v>2.5249999999999999</v>
      </c>
      <c r="O22" s="160">
        <f>ROUND(E22*N22,2)</f>
        <v>10.23</v>
      </c>
      <c r="P22" s="160">
        <v>0</v>
      </c>
      <c r="Q22" s="160">
        <f>ROUND(E22*P22,2)</f>
        <v>0</v>
      </c>
      <c r="R22" s="161"/>
      <c r="S22" s="161" t="s">
        <v>117</v>
      </c>
      <c r="T22" s="161" t="s">
        <v>117</v>
      </c>
      <c r="U22" s="161">
        <v>0.47699999999999998</v>
      </c>
      <c r="V22" s="161">
        <f>ROUND(E22*U22,2)</f>
        <v>1.93</v>
      </c>
      <c r="W22" s="161"/>
      <c r="X22" s="161" t="s">
        <v>104</v>
      </c>
      <c r="Y22" s="161" t="s">
        <v>105</v>
      </c>
      <c r="Z22" s="151"/>
      <c r="AA22" s="151"/>
      <c r="AB22" s="151"/>
      <c r="AC22" s="151"/>
      <c r="AD22" s="151"/>
      <c r="AE22" s="151"/>
      <c r="AF22" s="151"/>
      <c r="AG22" s="151" t="s">
        <v>106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2" x14ac:dyDescent="0.2">
      <c r="A23" s="158"/>
      <c r="B23" s="159"/>
      <c r="C23" s="191" t="s">
        <v>127</v>
      </c>
      <c r="D23" s="163"/>
      <c r="E23" s="164">
        <v>0.2</v>
      </c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108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3" x14ac:dyDescent="0.2">
      <c r="A24" s="158"/>
      <c r="B24" s="159"/>
      <c r="C24" s="191" t="s">
        <v>128</v>
      </c>
      <c r="D24" s="163"/>
      <c r="E24" s="164">
        <v>0.2</v>
      </c>
      <c r="F24" s="161"/>
      <c r="G24" s="161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51"/>
      <c r="AA24" s="151"/>
      <c r="AB24" s="151"/>
      <c r="AC24" s="151"/>
      <c r="AD24" s="151"/>
      <c r="AE24" s="151"/>
      <c r="AF24" s="151"/>
      <c r="AG24" s="151" t="s">
        <v>108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1.4" outlineLevel="3" x14ac:dyDescent="0.2">
      <c r="A25" s="158"/>
      <c r="B25" s="159"/>
      <c r="C25" s="191" t="s">
        <v>197</v>
      </c>
      <c r="D25" s="163"/>
      <c r="E25" s="164">
        <v>0.2</v>
      </c>
      <c r="F25" s="161"/>
      <c r="G25" s="161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61"/>
      <c r="Z25" s="151"/>
      <c r="AA25" s="151"/>
      <c r="AB25" s="151"/>
      <c r="AC25" s="151"/>
      <c r="AD25" s="151"/>
      <c r="AE25" s="151"/>
      <c r="AF25" s="151"/>
      <c r="AG25" s="151" t="s">
        <v>108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3" x14ac:dyDescent="0.2">
      <c r="A26" s="158"/>
      <c r="B26" s="159"/>
      <c r="C26" s="193" t="s">
        <v>129</v>
      </c>
      <c r="D26" s="165"/>
      <c r="E26" s="166">
        <v>0.6</v>
      </c>
      <c r="F26" s="161"/>
      <c r="G26" s="161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108</v>
      </c>
      <c r="AH26" s="151">
        <v>1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3" x14ac:dyDescent="0.2">
      <c r="A27" s="158"/>
      <c r="B27" s="159"/>
      <c r="C27" s="191" t="s">
        <v>130</v>
      </c>
      <c r="D27" s="163"/>
      <c r="E27" s="164">
        <v>2.448</v>
      </c>
      <c r="F27" s="161"/>
      <c r="G27" s="161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108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3" x14ac:dyDescent="0.2">
      <c r="A28" s="158"/>
      <c r="B28" s="159"/>
      <c r="C28" s="191" t="s">
        <v>131</v>
      </c>
      <c r="D28" s="163"/>
      <c r="E28" s="164">
        <v>0.84150000000000003</v>
      </c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1"/>
      <c r="AA28" s="151"/>
      <c r="AB28" s="151"/>
      <c r="AC28" s="151"/>
      <c r="AD28" s="151"/>
      <c r="AE28" s="151"/>
      <c r="AF28" s="151"/>
      <c r="AG28" s="151" t="s">
        <v>108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3" x14ac:dyDescent="0.2">
      <c r="A29" s="158"/>
      <c r="B29" s="159"/>
      <c r="C29" s="193" t="s">
        <v>129</v>
      </c>
      <c r="D29" s="165"/>
      <c r="E29" s="166">
        <v>3.2894999999999999</v>
      </c>
      <c r="F29" s="161"/>
      <c r="G29" s="161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61"/>
      <c r="Z29" s="151"/>
      <c r="AA29" s="151"/>
      <c r="AB29" s="151"/>
      <c r="AC29" s="151"/>
      <c r="AD29" s="151"/>
      <c r="AE29" s="151"/>
      <c r="AF29" s="151"/>
      <c r="AG29" s="151" t="s">
        <v>108</v>
      </c>
      <c r="AH29" s="151">
        <v>1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3" x14ac:dyDescent="0.2">
      <c r="A30" s="158"/>
      <c r="B30" s="159"/>
      <c r="C30" s="191" t="s">
        <v>132</v>
      </c>
      <c r="D30" s="163"/>
      <c r="E30" s="164">
        <v>0.1605</v>
      </c>
      <c r="F30" s="161"/>
      <c r="G30" s="161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1"/>
      <c r="AA30" s="151"/>
      <c r="AB30" s="151"/>
      <c r="AC30" s="151"/>
      <c r="AD30" s="151"/>
      <c r="AE30" s="151"/>
      <c r="AF30" s="151"/>
      <c r="AG30" s="151" t="s">
        <v>108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x14ac:dyDescent="0.2">
      <c r="A31" s="169" t="s">
        <v>97</v>
      </c>
      <c r="B31" s="170" t="s">
        <v>63</v>
      </c>
      <c r="C31" s="189" t="s">
        <v>64</v>
      </c>
      <c r="D31" s="171"/>
      <c r="E31" s="172"/>
      <c r="F31" s="173"/>
      <c r="G31" s="174">
        <f>SUMIF(AG32:AG44,"&lt;&gt;NOR",G32:G44)</f>
        <v>0</v>
      </c>
      <c r="H31" s="168"/>
      <c r="I31" s="168">
        <f>SUM(I32:I44)</f>
        <v>0</v>
      </c>
      <c r="J31" s="168"/>
      <c r="K31" s="168">
        <f>SUM(K32:K44)</f>
        <v>0</v>
      </c>
      <c r="L31" s="168"/>
      <c r="M31" s="168">
        <f>SUM(M32:M44)</f>
        <v>0</v>
      </c>
      <c r="N31" s="167"/>
      <c r="O31" s="167">
        <f>SUM(O32:O44)</f>
        <v>1.82</v>
      </c>
      <c r="P31" s="167"/>
      <c r="Q31" s="167">
        <f>SUM(Q32:Q44)</f>
        <v>0</v>
      </c>
      <c r="R31" s="168"/>
      <c r="S31" s="168"/>
      <c r="T31" s="168"/>
      <c r="U31" s="168"/>
      <c r="V31" s="168">
        <f>SUM(V32:V44)</f>
        <v>25.48</v>
      </c>
      <c r="W31" s="168"/>
      <c r="X31" s="168"/>
      <c r="Y31" s="168"/>
      <c r="AG31" t="s">
        <v>98</v>
      </c>
    </row>
    <row r="32" spans="1:60" ht="21.4" outlineLevel="1" x14ac:dyDescent="0.2">
      <c r="A32" s="176">
        <v>8</v>
      </c>
      <c r="B32" s="177" t="s">
        <v>133</v>
      </c>
      <c r="C32" s="190" t="s">
        <v>134</v>
      </c>
      <c r="D32" s="178" t="s">
        <v>101</v>
      </c>
      <c r="E32" s="179">
        <v>49</v>
      </c>
      <c r="F32" s="180"/>
      <c r="G32" s="181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21</v>
      </c>
      <c r="M32" s="161">
        <f>G32*(1+L32/100)</f>
        <v>0</v>
      </c>
      <c r="N32" s="160">
        <v>2.9389999999999999E-2</v>
      </c>
      <c r="O32" s="160">
        <f>ROUND(E32*N32,2)</f>
        <v>1.44</v>
      </c>
      <c r="P32" s="160">
        <v>0</v>
      </c>
      <c r="Q32" s="160">
        <f>ROUND(E32*P32,2)</f>
        <v>0</v>
      </c>
      <c r="R32" s="161"/>
      <c r="S32" s="161" t="s">
        <v>117</v>
      </c>
      <c r="T32" s="161" t="s">
        <v>117</v>
      </c>
      <c r="U32" s="161">
        <v>0.52</v>
      </c>
      <c r="V32" s="161">
        <f>ROUND(E32*U32,2)</f>
        <v>25.48</v>
      </c>
      <c r="W32" s="161"/>
      <c r="X32" s="161" t="s">
        <v>104</v>
      </c>
      <c r="Y32" s="161" t="s">
        <v>105</v>
      </c>
      <c r="Z32" s="151"/>
      <c r="AA32" s="151"/>
      <c r="AB32" s="151"/>
      <c r="AC32" s="151"/>
      <c r="AD32" s="151"/>
      <c r="AE32" s="151"/>
      <c r="AF32" s="151"/>
      <c r="AG32" s="151" t="s">
        <v>106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2" x14ac:dyDescent="0.2">
      <c r="A33" s="158"/>
      <c r="B33" s="159"/>
      <c r="C33" s="191" t="s">
        <v>135</v>
      </c>
      <c r="D33" s="163"/>
      <c r="E33" s="164">
        <v>2</v>
      </c>
      <c r="F33" s="161"/>
      <c r="G33" s="161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108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3" x14ac:dyDescent="0.2">
      <c r="A34" s="158"/>
      <c r="B34" s="159"/>
      <c r="C34" s="191" t="s">
        <v>136</v>
      </c>
      <c r="D34" s="163"/>
      <c r="E34" s="164">
        <v>2</v>
      </c>
      <c r="F34" s="161"/>
      <c r="G34" s="161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51"/>
      <c r="AA34" s="151"/>
      <c r="AB34" s="151"/>
      <c r="AC34" s="151"/>
      <c r="AD34" s="151"/>
      <c r="AE34" s="151"/>
      <c r="AF34" s="151"/>
      <c r="AG34" s="151" t="s">
        <v>108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3" x14ac:dyDescent="0.2">
      <c r="A35" s="158"/>
      <c r="B35" s="159"/>
      <c r="C35" s="193" t="s">
        <v>129</v>
      </c>
      <c r="D35" s="165"/>
      <c r="E35" s="166">
        <v>4</v>
      </c>
      <c r="F35" s="161"/>
      <c r="G35" s="161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61"/>
      <c r="Z35" s="151"/>
      <c r="AA35" s="151"/>
      <c r="AB35" s="151"/>
      <c r="AC35" s="151"/>
      <c r="AD35" s="151"/>
      <c r="AE35" s="151"/>
      <c r="AF35" s="151"/>
      <c r="AG35" s="151" t="s">
        <v>108</v>
      </c>
      <c r="AH35" s="151">
        <v>1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3" x14ac:dyDescent="0.2">
      <c r="A36" s="158"/>
      <c r="B36" s="159"/>
      <c r="C36" s="191" t="s">
        <v>137</v>
      </c>
      <c r="D36" s="163"/>
      <c r="E36" s="164">
        <v>34</v>
      </c>
      <c r="F36" s="161"/>
      <c r="G36" s="161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1"/>
      <c r="AA36" s="151"/>
      <c r="AB36" s="151"/>
      <c r="AC36" s="151"/>
      <c r="AD36" s="151"/>
      <c r="AE36" s="151"/>
      <c r="AF36" s="151"/>
      <c r="AG36" s="151" t="s">
        <v>108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3" x14ac:dyDescent="0.2">
      <c r="A37" s="158"/>
      <c r="B37" s="159"/>
      <c r="C37" s="191" t="s">
        <v>138</v>
      </c>
      <c r="D37" s="163"/>
      <c r="E37" s="164">
        <v>11</v>
      </c>
      <c r="F37" s="161"/>
      <c r="G37" s="161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51"/>
      <c r="AA37" s="151"/>
      <c r="AB37" s="151"/>
      <c r="AC37" s="151"/>
      <c r="AD37" s="151"/>
      <c r="AE37" s="151"/>
      <c r="AF37" s="151"/>
      <c r="AG37" s="151" t="s">
        <v>108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3" x14ac:dyDescent="0.2">
      <c r="A38" s="158"/>
      <c r="B38" s="159"/>
      <c r="C38" s="193" t="s">
        <v>129</v>
      </c>
      <c r="D38" s="165"/>
      <c r="E38" s="166">
        <v>45</v>
      </c>
      <c r="F38" s="161"/>
      <c r="G38" s="161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51"/>
      <c r="AA38" s="151"/>
      <c r="AB38" s="151"/>
      <c r="AC38" s="151"/>
      <c r="AD38" s="151"/>
      <c r="AE38" s="151"/>
      <c r="AF38" s="151"/>
      <c r="AG38" s="151" t="s">
        <v>108</v>
      </c>
      <c r="AH38" s="151">
        <v>1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1.4" outlineLevel="1" x14ac:dyDescent="0.2">
      <c r="A39" s="182">
        <v>9</v>
      </c>
      <c r="B39" s="183" t="s">
        <v>139</v>
      </c>
      <c r="C39" s="192" t="s">
        <v>140</v>
      </c>
      <c r="D39" s="184" t="s">
        <v>101</v>
      </c>
      <c r="E39" s="185">
        <v>34</v>
      </c>
      <c r="F39" s="186"/>
      <c r="G39" s="187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21</v>
      </c>
      <c r="M39" s="161">
        <f>G39*(1+L39/100)</f>
        <v>0</v>
      </c>
      <c r="N39" s="160">
        <v>7.4999999999999997E-3</v>
      </c>
      <c r="O39" s="160">
        <f>ROUND(E39*N39,2)</f>
        <v>0.26</v>
      </c>
      <c r="P39" s="160">
        <v>0</v>
      </c>
      <c r="Q39" s="160">
        <f>ROUND(E39*P39,2)</f>
        <v>0</v>
      </c>
      <c r="R39" s="161"/>
      <c r="S39" s="161" t="s">
        <v>102</v>
      </c>
      <c r="T39" s="161" t="s">
        <v>103</v>
      </c>
      <c r="U39" s="161">
        <v>0</v>
      </c>
      <c r="V39" s="161">
        <f>ROUND(E39*U39,2)</f>
        <v>0</v>
      </c>
      <c r="W39" s="161"/>
      <c r="X39" s="161" t="s">
        <v>141</v>
      </c>
      <c r="Y39" s="161" t="s">
        <v>105</v>
      </c>
      <c r="Z39" s="151"/>
      <c r="AA39" s="151"/>
      <c r="AB39" s="151"/>
      <c r="AC39" s="151"/>
      <c r="AD39" s="151"/>
      <c r="AE39" s="151"/>
      <c r="AF39" s="151"/>
      <c r="AG39" s="151" t="s">
        <v>142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1.4" outlineLevel="1" x14ac:dyDescent="0.2">
      <c r="A40" s="176">
        <v>10</v>
      </c>
      <c r="B40" s="177" t="s">
        <v>143</v>
      </c>
      <c r="C40" s="190" t="s">
        <v>144</v>
      </c>
      <c r="D40" s="178" t="s">
        <v>101</v>
      </c>
      <c r="E40" s="179">
        <v>2</v>
      </c>
      <c r="F40" s="180"/>
      <c r="G40" s="181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21</v>
      </c>
      <c r="M40" s="161">
        <f>G40*(1+L40/100)</f>
        <v>0</v>
      </c>
      <c r="N40" s="160">
        <v>1.2500000000000001E-2</v>
      </c>
      <c r="O40" s="160">
        <f>ROUND(E40*N40,2)</f>
        <v>0.03</v>
      </c>
      <c r="P40" s="160">
        <v>0</v>
      </c>
      <c r="Q40" s="160">
        <f>ROUND(E40*P40,2)</f>
        <v>0</v>
      </c>
      <c r="R40" s="161"/>
      <c r="S40" s="161" t="s">
        <v>102</v>
      </c>
      <c r="T40" s="161" t="s">
        <v>103</v>
      </c>
      <c r="U40" s="161">
        <v>0</v>
      </c>
      <c r="V40" s="161">
        <f>ROUND(E40*U40,2)</f>
        <v>0</v>
      </c>
      <c r="W40" s="161"/>
      <c r="X40" s="161" t="s">
        <v>141</v>
      </c>
      <c r="Y40" s="161" t="s">
        <v>105</v>
      </c>
      <c r="Z40" s="151"/>
      <c r="AA40" s="151"/>
      <c r="AB40" s="151"/>
      <c r="AC40" s="151"/>
      <c r="AD40" s="151"/>
      <c r="AE40" s="151"/>
      <c r="AF40" s="151"/>
      <c r="AG40" s="151" t="s">
        <v>142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2" x14ac:dyDescent="0.2">
      <c r="A41" s="158"/>
      <c r="B41" s="159"/>
      <c r="C41" s="191" t="s">
        <v>136</v>
      </c>
      <c r="D41" s="163"/>
      <c r="E41" s="164">
        <v>2</v>
      </c>
      <c r="F41" s="161"/>
      <c r="G41" s="161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61"/>
      <c r="Z41" s="151"/>
      <c r="AA41" s="151"/>
      <c r="AB41" s="151"/>
      <c r="AC41" s="151"/>
      <c r="AD41" s="151"/>
      <c r="AE41" s="151"/>
      <c r="AF41" s="151"/>
      <c r="AG41" s="151" t="s">
        <v>108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1.4" outlineLevel="1" x14ac:dyDescent="0.2">
      <c r="A42" s="176">
        <v>11</v>
      </c>
      <c r="B42" s="177" t="s">
        <v>145</v>
      </c>
      <c r="C42" s="190" t="s">
        <v>146</v>
      </c>
      <c r="D42" s="178" t="s">
        <v>101</v>
      </c>
      <c r="E42" s="179">
        <v>2</v>
      </c>
      <c r="F42" s="180"/>
      <c r="G42" s="181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21</v>
      </c>
      <c r="M42" s="161">
        <f>G42*(1+L42/100)</f>
        <v>0</v>
      </c>
      <c r="N42" s="160">
        <v>1.55E-2</v>
      </c>
      <c r="O42" s="160">
        <f>ROUND(E42*N42,2)</f>
        <v>0.03</v>
      </c>
      <c r="P42" s="160">
        <v>0</v>
      </c>
      <c r="Q42" s="160">
        <f>ROUND(E42*P42,2)</f>
        <v>0</v>
      </c>
      <c r="R42" s="161"/>
      <c r="S42" s="161" t="s">
        <v>102</v>
      </c>
      <c r="T42" s="161" t="s">
        <v>103</v>
      </c>
      <c r="U42" s="161">
        <v>0</v>
      </c>
      <c r="V42" s="161">
        <f>ROUND(E42*U42,2)</f>
        <v>0</v>
      </c>
      <c r="W42" s="161"/>
      <c r="X42" s="161" t="s">
        <v>141</v>
      </c>
      <c r="Y42" s="161" t="s">
        <v>105</v>
      </c>
      <c r="Z42" s="151"/>
      <c r="AA42" s="151"/>
      <c r="AB42" s="151"/>
      <c r="AC42" s="151"/>
      <c r="AD42" s="151"/>
      <c r="AE42" s="151"/>
      <c r="AF42" s="151"/>
      <c r="AG42" s="151" t="s">
        <v>142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2" x14ac:dyDescent="0.2">
      <c r="A43" s="158"/>
      <c r="B43" s="159"/>
      <c r="C43" s="191" t="s">
        <v>135</v>
      </c>
      <c r="D43" s="163"/>
      <c r="E43" s="164">
        <v>2</v>
      </c>
      <c r="F43" s="161"/>
      <c r="G43" s="1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108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1.4" outlineLevel="1" x14ac:dyDescent="0.2">
      <c r="A44" s="182">
        <v>12</v>
      </c>
      <c r="B44" s="183" t="s">
        <v>147</v>
      </c>
      <c r="C44" s="192" t="s">
        <v>148</v>
      </c>
      <c r="D44" s="184" t="s">
        <v>101</v>
      </c>
      <c r="E44" s="185">
        <v>11</v>
      </c>
      <c r="F44" s="186"/>
      <c r="G44" s="187">
        <f>ROUND(E44*F44,2)</f>
        <v>0</v>
      </c>
      <c r="H44" s="162"/>
      <c r="I44" s="161">
        <f>ROUND(E44*H44,2)</f>
        <v>0</v>
      </c>
      <c r="J44" s="162"/>
      <c r="K44" s="161">
        <f>ROUND(E44*J44,2)</f>
        <v>0</v>
      </c>
      <c r="L44" s="161">
        <v>21</v>
      </c>
      <c r="M44" s="161">
        <f>G44*(1+L44/100)</f>
        <v>0</v>
      </c>
      <c r="N44" s="160">
        <v>5.4999999999999997E-3</v>
      </c>
      <c r="O44" s="160">
        <f>ROUND(E44*N44,2)</f>
        <v>0.06</v>
      </c>
      <c r="P44" s="160">
        <v>0</v>
      </c>
      <c r="Q44" s="160">
        <f>ROUND(E44*P44,2)</f>
        <v>0</v>
      </c>
      <c r="R44" s="161"/>
      <c r="S44" s="161" t="s">
        <v>102</v>
      </c>
      <c r="T44" s="161" t="s">
        <v>103</v>
      </c>
      <c r="U44" s="161">
        <v>0</v>
      </c>
      <c r="V44" s="161">
        <f>ROUND(E44*U44,2)</f>
        <v>0</v>
      </c>
      <c r="W44" s="161"/>
      <c r="X44" s="161" t="s">
        <v>141</v>
      </c>
      <c r="Y44" s="161" t="s">
        <v>105</v>
      </c>
      <c r="Z44" s="151"/>
      <c r="AA44" s="151"/>
      <c r="AB44" s="151"/>
      <c r="AC44" s="151"/>
      <c r="AD44" s="151"/>
      <c r="AE44" s="151"/>
      <c r="AF44" s="151"/>
      <c r="AG44" s="151" t="s">
        <v>142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9" t="s">
        <v>97</v>
      </c>
      <c r="B45" s="170" t="s">
        <v>65</v>
      </c>
      <c r="C45" s="189" t="s">
        <v>66</v>
      </c>
      <c r="D45" s="171"/>
      <c r="E45" s="172"/>
      <c r="F45" s="173"/>
      <c r="G45" s="174">
        <f>SUMIF(AG46:AG46,"&lt;&gt;NOR",G46:G46)</f>
        <v>0</v>
      </c>
      <c r="H45" s="168"/>
      <c r="I45" s="168">
        <f>SUM(I46:I46)</f>
        <v>0</v>
      </c>
      <c r="J45" s="168"/>
      <c r="K45" s="168">
        <f>SUM(K46:K46)</f>
        <v>0</v>
      </c>
      <c r="L45" s="168"/>
      <c r="M45" s="168">
        <f>SUM(M46:M46)</f>
        <v>0</v>
      </c>
      <c r="N45" s="167"/>
      <c r="O45" s="167">
        <f>SUM(O46:O46)</f>
        <v>0</v>
      </c>
      <c r="P45" s="167"/>
      <c r="Q45" s="167">
        <f>SUM(Q46:Q46)</f>
        <v>0</v>
      </c>
      <c r="R45" s="168"/>
      <c r="S45" s="168"/>
      <c r="T45" s="168"/>
      <c r="U45" s="168"/>
      <c r="V45" s="168">
        <f>SUM(V46:V46)</f>
        <v>7.33</v>
      </c>
      <c r="W45" s="168"/>
      <c r="X45" s="168"/>
      <c r="Y45" s="168"/>
      <c r="AG45" t="s">
        <v>98</v>
      </c>
    </row>
    <row r="46" spans="1:60" outlineLevel="1" x14ac:dyDescent="0.2">
      <c r="A46" s="182">
        <v>13</v>
      </c>
      <c r="B46" s="183" t="s">
        <v>149</v>
      </c>
      <c r="C46" s="192" t="s">
        <v>150</v>
      </c>
      <c r="D46" s="184" t="s">
        <v>151</v>
      </c>
      <c r="E46" s="185">
        <v>12.03786</v>
      </c>
      <c r="F46" s="186"/>
      <c r="G46" s="187">
        <f>ROUND(E46*F46,2)</f>
        <v>0</v>
      </c>
      <c r="H46" s="162"/>
      <c r="I46" s="161">
        <f>ROUND(E46*H46,2)</f>
        <v>0</v>
      </c>
      <c r="J46" s="162"/>
      <c r="K46" s="161">
        <f>ROUND(E46*J46,2)</f>
        <v>0</v>
      </c>
      <c r="L46" s="161">
        <v>21</v>
      </c>
      <c r="M46" s="161">
        <f>G46*(1+L46/100)</f>
        <v>0</v>
      </c>
      <c r="N46" s="160">
        <v>0</v>
      </c>
      <c r="O46" s="160">
        <f>ROUND(E46*N46,2)</f>
        <v>0</v>
      </c>
      <c r="P46" s="160">
        <v>0</v>
      </c>
      <c r="Q46" s="160">
        <f>ROUND(E46*P46,2)</f>
        <v>0</v>
      </c>
      <c r="R46" s="161"/>
      <c r="S46" s="161" t="s">
        <v>117</v>
      </c>
      <c r="T46" s="161" t="s">
        <v>117</v>
      </c>
      <c r="U46" s="161">
        <v>0.60899999999999999</v>
      </c>
      <c r="V46" s="161">
        <f>ROUND(E46*U46,2)</f>
        <v>7.33</v>
      </c>
      <c r="W46" s="161"/>
      <c r="X46" s="161" t="s">
        <v>152</v>
      </c>
      <c r="Y46" s="161" t="s">
        <v>105</v>
      </c>
      <c r="Z46" s="151"/>
      <c r="AA46" s="151"/>
      <c r="AB46" s="151"/>
      <c r="AC46" s="151"/>
      <c r="AD46" s="151"/>
      <c r="AE46" s="151"/>
      <c r="AF46" s="151"/>
      <c r="AG46" s="151" t="s">
        <v>153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x14ac:dyDescent="0.2">
      <c r="A47" s="169" t="s">
        <v>97</v>
      </c>
      <c r="B47" s="170" t="s">
        <v>67</v>
      </c>
      <c r="C47" s="189" t="s">
        <v>68</v>
      </c>
      <c r="D47" s="171"/>
      <c r="E47" s="172"/>
      <c r="F47" s="173"/>
      <c r="G47" s="174">
        <f>SUMIF(AG48:AG56,"&lt;&gt;NOR",G48:G56)</f>
        <v>0</v>
      </c>
      <c r="H47" s="168"/>
      <c r="I47" s="168">
        <f>SUM(I48:I56)</f>
        <v>0</v>
      </c>
      <c r="J47" s="168"/>
      <c r="K47" s="168">
        <f>SUM(K48:K56)</f>
        <v>0</v>
      </c>
      <c r="L47" s="168"/>
      <c r="M47" s="168">
        <f>SUM(M48:M56)</f>
        <v>0</v>
      </c>
      <c r="N47" s="167"/>
      <c r="O47" s="167">
        <f>SUM(O48:O56)</f>
        <v>0.25</v>
      </c>
      <c r="P47" s="167"/>
      <c r="Q47" s="167">
        <f>SUM(Q48:Q56)</f>
        <v>0</v>
      </c>
      <c r="R47" s="168"/>
      <c r="S47" s="168"/>
      <c r="T47" s="168"/>
      <c r="U47" s="168"/>
      <c r="V47" s="168">
        <f>SUM(V48:V56)</f>
        <v>52.879999999999995</v>
      </c>
      <c r="W47" s="168"/>
      <c r="X47" s="168"/>
      <c r="Y47" s="168"/>
      <c r="AG47" t="s">
        <v>98</v>
      </c>
    </row>
    <row r="48" spans="1:60" ht="32.1" outlineLevel="1" x14ac:dyDescent="0.2">
      <c r="A48" s="182">
        <v>14</v>
      </c>
      <c r="B48" s="183" t="s">
        <v>154</v>
      </c>
      <c r="C48" s="192" t="s">
        <v>155</v>
      </c>
      <c r="D48" s="184" t="s">
        <v>156</v>
      </c>
      <c r="E48" s="185">
        <v>88</v>
      </c>
      <c r="F48" s="186"/>
      <c r="G48" s="187">
        <f>ROUND(E48*F48,2)</f>
        <v>0</v>
      </c>
      <c r="H48" s="162"/>
      <c r="I48" s="161">
        <f>ROUND(E48*H48,2)</f>
        <v>0</v>
      </c>
      <c r="J48" s="162"/>
      <c r="K48" s="161">
        <f>ROUND(E48*J48,2)</f>
        <v>0</v>
      </c>
      <c r="L48" s="161">
        <v>21</v>
      </c>
      <c r="M48" s="161">
        <f>G48*(1+L48/100)</f>
        <v>0</v>
      </c>
      <c r="N48" s="160">
        <v>1.48E-3</v>
      </c>
      <c r="O48" s="160">
        <f>ROUND(E48*N48,2)</f>
        <v>0.13</v>
      </c>
      <c r="P48" s="160">
        <v>0</v>
      </c>
      <c r="Q48" s="160">
        <f>ROUND(E48*P48,2)</f>
        <v>0</v>
      </c>
      <c r="R48" s="161"/>
      <c r="S48" s="161" t="s">
        <v>117</v>
      </c>
      <c r="T48" s="161" t="s">
        <v>117</v>
      </c>
      <c r="U48" s="161">
        <v>0.3</v>
      </c>
      <c r="V48" s="161">
        <f>ROUND(E48*U48,2)</f>
        <v>26.4</v>
      </c>
      <c r="W48" s="161"/>
      <c r="X48" s="161" t="s">
        <v>104</v>
      </c>
      <c r="Y48" s="161" t="s">
        <v>105</v>
      </c>
      <c r="Z48" s="151"/>
      <c r="AA48" s="151"/>
      <c r="AB48" s="151"/>
      <c r="AC48" s="151"/>
      <c r="AD48" s="151"/>
      <c r="AE48" s="151"/>
      <c r="AF48" s="151"/>
      <c r="AG48" s="151" t="s">
        <v>106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6">
        <v>15</v>
      </c>
      <c r="B49" s="177" t="s">
        <v>157</v>
      </c>
      <c r="C49" s="190" t="s">
        <v>158</v>
      </c>
      <c r="D49" s="178" t="s">
        <v>101</v>
      </c>
      <c r="E49" s="179">
        <v>1</v>
      </c>
      <c r="F49" s="180"/>
      <c r="G49" s="181">
        <f>ROUND(E49*F49,2)</f>
        <v>0</v>
      </c>
      <c r="H49" s="162"/>
      <c r="I49" s="161">
        <f>ROUND(E49*H49,2)</f>
        <v>0</v>
      </c>
      <c r="J49" s="162"/>
      <c r="K49" s="161">
        <f>ROUND(E49*J49,2)</f>
        <v>0</v>
      </c>
      <c r="L49" s="161">
        <v>21</v>
      </c>
      <c r="M49" s="161">
        <f>G49*(1+L49/100)</f>
        <v>0</v>
      </c>
      <c r="N49" s="160">
        <v>0</v>
      </c>
      <c r="O49" s="160">
        <f>ROUND(E49*N49,2)</f>
        <v>0</v>
      </c>
      <c r="P49" s="160">
        <v>0</v>
      </c>
      <c r="Q49" s="160">
        <f>ROUND(E49*P49,2)</f>
        <v>0</v>
      </c>
      <c r="R49" s="161"/>
      <c r="S49" s="161" t="s">
        <v>117</v>
      </c>
      <c r="T49" s="161" t="s">
        <v>117</v>
      </c>
      <c r="U49" s="161">
        <v>1.88</v>
      </c>
      <c r="V49" s="161">
        <f>ROUND(E49*U49,2)</f>
        <v>1.88</v>
      </c>
      <c r="W49" s="161"/>
      <c r="X49" s="161" t="s">
        <v>104</v>
      </c>
      <c r="Y49" s="161" t="s">
        <v>105</v>
      </c>
      <c r="Z49" s="151"/>
      <c r="AA49" s="151"/>
      <c r="AB49" s="151"/>
      <c r="AC49" s="151"/>
      <c r="AD49" s="151"/>
      <c r="AE49" s="151"/>
      <c r="AF49" s="151"/>
      <c r="AG49" s="151" t="s">
        <v>106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2" x14ac:dyDescent="0.2">
      <c r="A50" s="158"/>
      <c r="B50" s="159"/>
      <c r="C50" s="191" t="s">
        <v>159</v>
      </c>
      <c r="D50" s="163"/>
      <c r="E50" s="164">
        <v>1</v>
      </c>
      <c r="F50" s="161"/>
      <c r="G50" s="161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61"/>
      <c r="Z50" s="151"/>
      <c r="AA50" s="151"/>
      <c r="AB50" s="151"/>
      <c r="AC50" s="151"/>
      <c r="AD50" s="151"/>
      <c r="AE50" s="151"/>
      <c r="AF50" s="151"/>
      <c r="AG50" s="151" t="s">
        <v>108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6">
        <v>16</v>
      </c>
      <c r="B51" s="177" t="s">
        <v>160</v>
      </c>
      <c r="C51" s="190" t="s">
        <v>161</v>
      </c>
      <c r="D51" s="178" t="s">
        <v>101</v>
      </c>
      <c r="E51" s="179">
        <v>1</v>
      </c>
      <c r="F51" s="180"/>
      <c r="G51" s="181">
        <f>ROUND(E51*F51,2)</f>
        <v>0</v>
      </c>
      <c r="H51" s="162"/>
      <c r="I51" s="161">
        <f>ROUND(E51*H51,2)</f>
        <v>0</v>
      </c>
      <c r="J51" s="162"/>
      <c r="K51" s="161">
        <f>ROUND(E51*J51,2)</f>
        <v>0</v>
      </c>
      <c r="L51" s="161">
        <v>21</v>
      </c>
      <c r="M51" s="161">
        <f>G51*(1+L51/100)</f>
        <v>0</v>
      </c>
      <c r="N51" s="160">
        <v>0</v>
      </c>
      <c r="O51" s="160">
        <f>ROUND(E51*N51,2)</f>
        <v>0</v>
      </c>
      <c r="P51" s="160">
        <v>0</v>
      </c>
      <c r="Q51" s="160">
        <f>ROUND(E51*P51,2)</f>
        <v>0</v>
      </c>
      <c r="R51" s="161"/>
      <c r="S51" s="161" t="s">
        <v>117</v>
      </c>
      <c r="T51" s="161" t="s">
        <v>117</v>
      </c>
      <c r="U51" s="161">
        <v>4.5999999999999996</v>
      </c>
      <c r="V51" s="161">
        <f>ROUND(E51*U51,2)</f>
        <v>4.5999999999999996</v>
      </c>
      <c r="W51" s="161"/>
      <c r="X51" s="161" t="s">
        <v>104</v>
      </c>
      <c r="Y51" s="161" t="s">
        <v>105</v>
      </c>
      <c r="Z51" s="151"/>
      <c r="AA51" s="151"/>
      <c r="AB51" s="151"/>
      <c r="AC51" s="151"/>
      <c r="AD51" s="151"/>
      <c r="AE51" s="151"/>
      <c r="AF51" s="151"/>
      <c r="AG51" s="151" t="s">
        <v>106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2" x14ac:dyDescent="0.2">
      <c r="A52" s="158"/>
      <c r="B52" s="159"/>
      <c r="C52" s="191" t="s">
        <v>162</v>
      </c>
      <c r="D52" s="163"/>
      <c r="E52" s="164">
        <v>1</v>
      </c>
      <c r="F52" s="161"/>
      <c r="G52" s="161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61"/>
      <c r="Z52" s="151"/>
      <c r="AA52" s="151"/>
      <c r="AB52" s="151"/>
      <c r="AC52" s="151"/>
      <c r="AD52" s="151"/>
      <c r="AE52" s="151"/>
      <c r="AF52" s="151"/>
      <c r="AG52" s="151" t="s">
        <v>108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6">
        <v>17</v>
      </c>
      <c r="B53" s="177" t="s">
        <v>163</v>
      </c>
      <c r="C53" s="190" t="s">
        <v>164</v>
      </c>
      <c r="D53" s="178" t="s">
        <v>165</v>
      </c>
      <c r="E53" s="179">
        <v>20</v>
      </c>
      <c r="F53" s="180"/>
      <c r="G53" s="181">
        <f>ROUND(E53*F53,2)</f>
        <v>0</v>
      </c>
      <c r="H53" s="162"/>
      <c r="I53" s="161">
        <f>ROUND(E53*H53,2)</f>
        <v>0</v>
      </c>
      <c r="J53" s="162"/>
      <c r="K53" s="161">
        <f>ROUND(E53*J53,2)</f>
        <v>0</v>
      </c>
      <c r="L53" s="161">
        <v>21</v>
      </c>
      <c r="M53" s="161">
        <f>G53*(1+L53/100)</f>
        <v>0</v>
      </c>
      <c r="N53" s="160">
        <v>0</v>
      </c>
      <c r="O53" s="160">
        <f>ROUND(E53*N53,2)</f>
        <v>0</v>
      </c>
      <c r="P53" s="160">
        <v>0</v>
      </c>
      <c r="Q53" s="160">
        <f>ROUND(E53*P53,2)</f>
        <v>0</v>
      </c>
      <c r="R53" s="161" t="s">
        <v>166</v>
      </c>
      <c r="S53" s="161" t="s">
        <v>117</v>
      </c>
      <c r="T53" s="161" t="s">
        <v>117</v>
      </c>
      <c r="U53" s="161">
        <v>1</v>
      </c>
      <c r="V53" s="161">
        <f>ROUND(E53*U53,2)</f>
        <v>20</v>
      </c>
      <c r="W53" s="161"/>
      <c r="X53" s="161" t="s">
        <v>167</v>
      </c>
      <c r="Y53" s="161" t="s">
        <v>105</v>
      </c>
      <c r="Z53" s="151"/>
      <c r="AA53" s="151"/>
      <c r="AB53" s="151"/>
      <c r="AC53" s="151"/>
      <c r="AD53" s="151"/>
      <c r="AE53" s="151"/>
      <c r="AF53" s="151"/>
      <c r="AG53" s="151" t="s">
        <v>168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32.1" outlineLevel="2" x14ac:dyDescent="0.2">
      <c r="A54" s="158"/>
      <c r="B54" s="159"/>
      <c r="C54" s="191" t="s">
        <v>169</v>
      </c>
      <c r="D54" s="163"/>
      <c r="E54" s="164">
        <v>20</v>
      </c>
      <c r="F54" s="161"/>
      <c r="G54" s="161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61"/>
      <c r="Z54" s="151"/>
      <c r="AA54" s="151"/>
      <c r="AB54" s="151"/>
      <c r="AC54" s="151"/>
      <c r="AD54" s="151"/>
      <c r="AE54" s="151"/>
      <c r="AF54" s="151"/>
      <c r="AG54" s="151" t="s">
        <v>108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42.8" outlineLevel="1" x14ac:dyDescent="0.2">
      <c r="A55" s="182">
        <v>18</v>
      </c>
      <c r="B55" s="183" t="s">
        <v>170</v>
      </c>
      <c r="C55" s="192" t="s">
        <v>171</v>
      </c>
      <c r="D55" s="184" t="s">
        <v>101</v>
      </c>
      <c r="E55" s="185">
        <v>1</v>
      </c>
      <c r="F55" s="186"/>
      <c r="G55" s="187">
        <f>ROUND(E55*F55,2)</f>
        <v>0</v>
      </c>
      <c r="H55" s="162"/>
      <c r="I55" s="161">
        <f>ROUND(E55*H55,2)</f>
        <v>0</v>
      </c>
      <c r="J55" s="162"/>
      <c r="K55" s="161">
        <f>ROUND(E55*J55,2)</f>
        <v>0</v>
      </c>
      <c r="L55" s="161">
        <v>21</v>
      </c>
      <c r="M55" s="161">
        <f>G55*(1+L55/100)</f>
        <v>0</v>
      </c>
      <c r="N55" s="160">
        <v>0.03</v>
      </c>
      <c r="O55" s="160">
        <f>ROUND(E55*N55,2)</f>
        <v>0.03</v>
      </c>
      <c r="P55" s="160">
        <v>0</v>
      </c>
      <c r="Q55" s="160">
        <f>ROUND(E55*P55,2)</f>
        <v>0</v>
      </c>
      <c r="R55" s="161"/>
      <c r="S55" s="161" t="s">
        <v>102</v>
      </c>
      <c r="T55" s="161" t="s">
        <v>103</v>
      </c>
      <c r="U55" s="161">
        <v>0</v>
      </c>
      <c r="V55" s="161">
        <f>ROUND(E55*U55,2)</f>
        <v>0</v>
      </c>
      <c r="W55" s="161"/>
      <c r="X55" s="161" t="s">
        <v>141</v>
      </c>
      <c r="Y55" s="161" t="s">
        <v>105</v>
      </c>
      <c r="Z55" s="151"/>
      <c r="AA55" s="151"/>
      <c r="AB55" s="151"/>
      <c r="AC55" s="151"/>
      <c r="AD55" s="151"/>
      <c r="AE55" s="151"/>
      <c r="AF55" s="151"/>
      <c r="AG55" s="151" t="s">
        <v>142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42.8" outlineLevel="1" x14ac:dyDescent="0.2">
      <c r="A56" s="182">
        <v>19</v>
      </c>
      <c r="B56" s="183" t="s">
        <v>172</v>
      </c>
      <c r="C56" s="192" t="s">
        <v>173</v>
      </c>
      <c r="D56" s="184" t="s">
        <v>101</v>
      </c>
      <c r="E56" s="185">
        <v>1</v>
      </c>
      <c r="F56" s="186"/>
      <c r="G56" s="187">
        <f>ROUND(E56*F56,2)</f>
        <v>0</v>
      </c>
      <c r="H56" s="162"/>
      <c r="I56" s="161">
        <f>ROUND(E56*H56,2)</f>
        <v>0</v>
      </c>
      <c r="J56" s="162"/>
      <c r="K56" s="161">
        <f>ROUND(E56*J56,2)</f>
        <v>0</v>
      </c>
      <c r="L56" s="161">
        <v>21</v>
      </c>
      <c r="M56" s="161">
        <f>G56*(1+L56/100)</f>
        <v>0</v>
      </c>
      <c r="N56" s="160">
        <v>0.09</v>
      </c>
      <c r="O56" s="160">
        <f>ROUND(E56*N56,2)</f>
        <v>0.09</v>
      </c>
      <c r="P56" s="160">
        <v>0</v>
      </c>
      <c r="Q56" s="160">
        <f>ROUND(E56*P56,2)</f>
        <v>0</v>
      </c>
      <c r="R56" s="161"/>
      <c r="S56" s="161" t="s">
        <v>102</v>
      </c>
      <c r="T56" s="161" t="s">
        <v>103</v>
      </c>
      <c r="U56" s="161">
        <v>0</v>
      </c>
      <c r="V56" s="161">
        <f>ROUND(E56*U56,2)</f>
        <v>0</v>
      </c>
      <c r="W56" s="161"/>
      <c r="X56" s="161" t="s">
        <v>141</v>
      </c>
      <c r="Y56" s="161" t="s">
        <v>105</v>
      </c>
      <c r="Z56" s="151"/>
      <c r="AA56" s="151"/>
      <c r="AB56" s="151"/>
      <c r="AC56" s="151"/>
      <c r="AD56" s="151"/>
      <c r="AE56" s="151"/>
      <c r="AF56" s="151"/>
      <c r="AG56" s="151" t="s">
        <v>142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x14ac:dyDescent="0.2">
      <c r="A57" s="169" t="s">
        <v>97</v>
      </c>
      <c r="B57" s="170" t="s">
        <v>69</v>
      </c>
      <c r="C57" s="189" t="s">
        <v>29</v>
      </c>
      <c r="D57" s="171"/>
      <c r="E57" s="172"/>
      <c r="F57" s="173"/>
      <c r="G57" s="174">
        <f>SUMIF(AG58:AG60,"&lt;&gt;NOR",G58:G60)</f>
        <v>0</v>
      </c>
      <c r="H57" s="168"/>
      <c r="I57" s="168">
        <f>SUM(I58:I60)</f>
        <v>0</v>
      </c>
      <c r="J57" s="168"/>
      <c r="K57" s="168">
        <f>SUM(K58:K60)</f>
        <v>0</v>
      </c>
      <c r="L57" s="168"/>
      <c r="M57" s="168">
        <f>SUM(M58:M60)</f>
        <v>0</v>
      </c>
      <c r="N57" s="167"/>
      <c r="O57" s="167">
        <f>SUM(O58:O60)</f>
        <v>0</v>
      </c>
      <c r="P57" s="167"/>
      <c r="Q57" s="167">
        <f>SUM(Q58:Q60)</f>
        <v>0</v>
      </c>
      <c r="R57" s="168"/>
      <c r="S57" s="168"/>
      <c r="T57" s="168"/>
      <c r="U57" s="168"/>
      <c r="V57" s="168">
        <f>SUM(V58:V60)</f>
        <v>0</v>
      </c>
      <c r="W57" s="168"/>
      <c r="X57" s="168"/>
      <c r="Y57" s="168"/>
      <c r="AG57" t="s">
        <v>98</v>
      </c>
    </row>
    <row r="58" spans="1:60" outlineLevel="1" x14ac:dyDescent="0.2">
      <c r="A58" s="182">
        <v>20</v>
      </c>
      <c r="B58" s="183" t="s">
        <v>174</v>
      </c>
      <c r="C58" s="192" t="s">
        <v>175</v>
      </c>
      <c r="D58" s="184" t="s">
        <v>176</v>
      </c>
      <c r="E58" s="185">
        <v>1</v>
      </c>
      <c r="F58" s="186"/>
      <c r="G58" s="187">
        <f>ROUND(E58*F58,2)</f>
        <v>0</v>
      </c>
      <c r="H58" s="162"/>
      <c r="I58" s="161">
        <f>ROUND(E58*H58,2)</f>
        <v>0</v>
      </c>
      <c r="J58" s="162"/>
      <c r="K58" s="161">
        <f>ROUND(E58*J58,2)</f>
        <v>0</v>
      </c>
      <c r="L58" s="161">
        <v>21</v>
      </c>
      <c r="M58" s="161">
        <f>G58*(1+L58/100)</f>
        <v>0</v>
      </c>
      <c r="N58" s="160">
        <v>0</v>
      </c>
      <c r="O58" s="160">
        <f>ROUND(E58*N58,2)</f>
        <v>0</v>
      </c>
      <c r="P58" s="160">
        <v>0</v>
      </c>
      <c r="Q58" s="160">
        <f>ROUND(E58*P58,2)</f>
        <v>0</v>
      </c>
      <c r="R58" s="161"/>
      <c r="S58" s="161" t="s">
        <v>117</v>
      </c>
      <c r="T58" s="161" t="s">
        <v>103</v>
      </c>
      <c r="U58" s="161">
        <v>0</v>
      </c>
      <c r="V58" s="161">
        <f>ROUND(E58*U58,2)</f>
        <v>0</v>
      </c>
      <c r="W58" s="161"/>
      <c r="X58" s="161" t="s">
        <v>177</v>
      </c>
      <c r="Y58" s="161" t="s">
        <v>105</v>
      </c>
      <c r="Z58" s="151"/>
      <c r="AA58" s="151"/>
      <c r="AB58" s="151"/>
      <c r="AC58" s="151"/>
      <c r="AD58" s="151"/>
      <c r="AE58" s="151"/>
      <c r="AF58" s="151"/>
      <c r="AG58" s="151" t="s">
        <v>178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6">
        <v>21</v>
      </c>
      <c r="B59" s="177" t="s">
        <v>179</v>
      </c>
      <c r="C59" s="190" t="s">
        <v>180</v>
      </c>
      <c r="D59" s="178" t="s">
        <v>176</v>
      </c>
      <c r="E59" s="179">
        <v>1</v>
      </c>
      <c r="F59" s="180"/>
      <c r="G59" s="181">
        <f>ROUND(E59*F59,2)</f>
        <v>0</v>
      </c>
      <c r="H59" s="162"/>
      <c r="I59" s="161">
        <f>ROUND(E59*H59,2)</f>
        <v>0</v>
      </c>
      <c r="J59" s="162"/>
      <c r="K59" s="161">
        <f>ROUND(E59*J59,2)</f>
        <v>0</v>
      </c>
      <c r="L59" s="161">
        <v>21</v>
      </c>
      <c r="M59" s="161">
        <f>G59*(1+L59/100)</f>
        <v>0</v>
      </c>
      <c r="N59" s="160">
        <v>0</v>
      </c>
      <c r="O59" s="160">
        <f>ROUND(E59*N59,2)</f>
        <v>0</v>
      </c>
      <c r="P59" s="160">
        <v>0</v>
      </c>
      <c r="Q59" s="160">
        <f>ROUND(E59*P59,2)</f>
        <v>0</v>
      </c>
      <c r="R59" s="161"/>
      <c r="S59" s="161" t="s">
        <v>117</v>
      </c>
      <c r="T59" s="161" t="s">
        <v>103</v>
      </c>
      <c r="U59" s="161">
        <v>0</v>
      </c>
      <c r="V59" s="161">
        <f>ROUND(E59*U59,2)</f>
        <v>0</v>
      </c>
      <c r="W59" s="161"/>
      <c r="X59" s="161" t="s">
        <v>177</v>
      </c>
      <c r="Y59" s="161" t="s">
        <v>105</v>
      </c>
      <c r="Z59" s="151"/>
      <c r="AA59" s="151"/>
      <c r="AB59" s="151"/>
      <c r="AC59" s="151"/>
      <c r="AD59" s="151"/>
      <c r="AE59" s="151"/>
      <c r="AF59" s="151"/>
      <c r="AG59" s="151" t="s">
        <v>178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32.1" outlineLevel="2" x14ac:dyDescent="0.2">
      <c r="A60" s="158"/>
      <c r="B60" s="159"/>
      <c r="C60" s="279" t="s">
        <v>181</v>
      </c>
      <c r="D60" s="280"/>
      <c r="E60" s="280"/>
      <c r="F60" s="280"/>
      <c r="G60" s="280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6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88" t="str">
        <f>C60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60" s="151"/>
      <c r="BC60" s="151"/>
      <c r="BD60" s="151"/>
      <c r="BE60" s="151"/>
      <c r="BF60" s="151"/>
      <c r="BG60" s="151"/>
      <c r="BH60" s="151"/>
    </row>
    <row r="61" spans="1:60" x14ac:dyDescent="0.2">
      <c r="A61" s="169" t="s">
        <v>97</v>
      </c>
      <c r="B61" s="170" t="s">
        <v>70</v>
      </c>
      <c r="C61" s="189" t="s">
        <v>30</v>
      </c>
      <c r="D61" s="171"/>
      <c r="E61" s="172"/>
      <c r="F61" s="173"/>
      <c r="G61" s="174">
        <f>SUMIF(AG62:AG67,"&lt;&gt;NOR",G62:G67)</f>
        <v>0</v>
      </c>
      <c r="H61" s="168"/>
      <c r="I61" s="168">
        <f>SUM(I62:I67)</f>
        <v>0</v>
      </c>
      <c r="J61" s="168"/>
      <c r="K61" s="168">
        <f>SUM(K62:K67)</f>
        <v>0</v>
      </c>
      <c r="L61" s="168"/>
      <c r="M61" s="168">
        <f>SUM(M62:M67)</f>
        <v>0</v>
      </c>
      <c r="N61" s="167"/>
      <c r="O61" s="167">
        <f>SUM(O62:O67)</f>
        <v>0</v>
      </c>
      <c r="P61" s="167"/>
      <c r="Q61" s="167">
        <f>SUM(Q62:Q67)</f>
        <v>0</v>
      </c>
      <c r="R61" s="168"/>
      <c r="S61" s="168"/>
      <c r="T61" s="168"/>
      <c r="U61" s="168"/>
      <c r="V61" s="168">
        <f>SUM(V62:V67)</f>
        <v>0</v>
      </c>
      <c r="W61" s="168"/>
      <c r="X61" s="168"/>
      <c r="Y61" s="168"/>
      <c r="AG61" t="s">
        <v>98</v>
      </c>
    </row>
    <row r="62" spans="1:60" outlineLevel="1" x14ac:dyDescent="0.2">
      <c r="A62" s="176">
        <v>22</v>
      </c>
      <c r="B62" s="177" t="s">
        <v>183</v>
      </c>
      <c r="C62" s="190" t="s">
        <v>184</v>
      </c>
      <c r="D62" s="178" t="s">
        <v>176</v>
      </c>
      <c r="E62" s="179">
        <v>1</v>
      </c>
      <c r="F62" s="180"/>
      <c r="G62" s="181">
        <f>ROUND(E62*F62,2)</f>
        <v>0</v>
      </c>
      <c r="H62" s="162"/>
      <c r="I62" s="161">
        <f>ROUND(E62*H62,2)</f>
        <v>0</v>
      </c>
      <c r="J62" s="162"/>
      <c r="K62" s="161">
        <f>ROUND(E62*J62,2)</f>
        <v>0</v>
      </c>
      <c r="L62" s="161">
        <v>21</v>
      </c>
      <c r="M62" s="161">
        <f>G62*(1+L62/100)</f>
        <v>0</v>
      </c>
      <c r="N62" s="160">
        <v>0</v>
      </c>
      <c r="O62" s="160">
        <f>ROUND(E62*N62,2)</f>
        <v>0</v>
      </c>
      <c r="P62" s="160">
        <v>0</v>
      </c>
      <c r="Q62" s="160">
        <f>ROUND(E62*P62,2)</f>
        <v>0</v>
      </c>
      <c r="R62" s="161"/>
      <c r="S62" s="161" t="s">
        <v>117</v>
      </c>
      <c r="T62" s="161" t="s">
        <v>103</v>
      </c>
      <c r="U62" s="161">
        <v>0</v>
      </c>
      <c r="V62" s="161">
        <f>ROUND(E62*U62,2)</f>
        <v>0</v>
      </c>
      <c r="W62" s="161"/>
      <c r="X62" s="161" t="s">
        <v>177</v>
      </c>
      <c r="Y62" s="161" t="s">
        <v>105</v>
      </c>
      <c r="Z62" s="151"/>
      <c r="AA62" s="151"/>
      <c r="AB62" s="151"/>
      <c r="AC62" s="151"/>
      <c r="AD62" s="151"/>
      <c r="AE62" s="151"/>
      <c r="AF62" s="151"/>
      <c r="AG62" s="151" t="s">
        <v>178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21.4" outlineLevel="2" x14ac:dyDescent="0.2">
      <c r="A63" s="158"/>
      <c r="B63" s="159"/>
      <c r="C63" s="279" t="s">
        <v>185</v>
      </c>
      <c r="D63" s="280"/>
      <c r="E63" s="280"/>
      <c r="F63" s="280"/>
      <c r="G63" s="280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61"/>
      <c r="Z63" s="151"/>
      <c r="AA63" s="151"/>
      <c r="AB63" s="151"/>
      <c r="AC63" s="151"/>
      <c r="AD63" s="151"/>
      <c r="AE63" s="151"/>
      <c r="AF63" s="151"/>
      <c r="AG63" s="151" t="s">
        <v>182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88" t="str">
        <f>C63</f>
        <v>Náklady na veškeré geodetické práce (vytýčení stáv.sítí a rozvodů, vytýčení a rozměření nového stavu, geodetické práce v průběhu výstavby, apod.)</v>
      </c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6">
        <v>23</v>
      </c>
      <c r="B64" s="177" t="s">
        <v>186</v>
      </c>
      <c r="C64" s="190" t="s">
        <v>187</v>
      </c>
      <c r="D64" s="178" t="s">
        <v>176</v>
      </c>
      <c r="E64" s="179">
        <v>1</v>
      </c>
      <c r="F64" s="180"/>
      <c r="G64" s="181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21</v>
      </c>
      <c r="M64" s="161">
        <f>G64*(1+L64/100)</f>
        <v>0</v>
      </c>
      <c r="N64" s="160">
        <v>0</v>
      </c>
      <c r="O64" s="160">
        <f>ROUND(E64*N64,2)</f>
        <v>0</v>
      </c>
      <c r="P64" s="160">
        <v>0</v>
      </c>
      <c r="Q64" s="160">
        <f>ROUND(E64*P64,2)</f>
        <v>0</v>
      </c>
      <c r="R64" s="161"/>
      <c r="S64" s="161" t="s">
        <v>117</v>
      </c>
      <c r="T64" s="161" t="s">
        <v>103</v>
      </c>
      <c r="U64" s="161">
        <v>0</v>
      </c>
      <c r="V64" s="161">
        <f>ROUND(E64*U64,2)</f>
        <v>0</v>
      </c>
      <c r="W64" s="161"/>
      <c r="X64" s="161" t="s">
        <v>177</v>
      </c>
      <c r="Y64" s="161" t="s">
        <v>105</v>
      </c>
      <c r="Z64" s="151"/>
      <c r="AA64" s="151"/>
      <c r="AB64" s="151"/>
      <c r="AC64" s="151"/>
      <c r="AD64" s="151"/>
      <c r="AE64" s="151"/>
      <c r="AF64" s="151"/>
      <c r="AG64" s="151" t="s">
        <v>178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1.4" outlineLevel="2" x14ac:dyDescent="0.2">
      <c r="A65" s="158"/>
      <c r="B65" s="159"/>
      <c r="C65" s="279" t="s">
        <v>188</v>
      </c>
      <c r="D65" s="280"/>
      <c r="E65" s="280"/>
      <c r="F65" s="280"/>
      <c r="G65" s="280"/>
      <c r="H65" s="161"/>
      <c r="I65" s="161"/>
      <c r="J65" s="161"/>
      <c r="K65" s="161"/>
      <c r="L65" s="161"/>
      <c r="M65" s="161"/>
      <c r="N65" s="160"/>
      <c r="O65" s="160"/>
      <c r="P65" s="160"/>
      <c r="Q65" s="160"/>
      <c r="R65" s="161"/>
      <c r="S65" s="161"/>
      <c r="T65" s="161"/>
      <c r="U65" s="161"/>
      <c r="V65" s="161"/>
      <c r="W65" s="161"/>
      <c r="X65" s="161"/>
      <c r="Y65" s="161"/>
      <c r="Z65" s="151"/>
      <c r="AA65" s="151"/>
      <c r="AB65" s="151"/>
      <c r="AC65" s="151"/>
      <c r="AD65" s="151"/>
      <c r="AE65" s="151"/>
      <c r="AF65" s="151"/>
      <c r="AG65" s="151" t="s">
        <v>182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88" t="str">
        <f>C65</f>
        <v>Náklady na vyhotovení dokumentace skutečného provedení stavby a její předání objednateli v požadované formě a požadovaném počtu. (Vyznačení změn do DPS).</v>
      </c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6">
        <v>24</v>
      </c>
      <c r="B66" s="177" t="s">
        <v>189</v>
      </c>
      <c r="C66" s="190" t="s">
        <v>190</v>
      </c>
      <c r="D66" s="178" t="s">
        <v>176</v>
      </c>
      <c r="E66" s="179">
        <v>1</v>
      </c>
      <c r="F66" s="180"/>
      <c r="G66" s="181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21</v>
      </c>
      <c r="M66" s="161">
        <f>G66*(1+L66/100)</f>
        <v>0</v>
      </c>
      <c r="N66" s="160">
        <v>0</v>
      </c>
      <c r="O66" s="160">
        <f>ROUND(E66*N66,2)</f>
        <v>0</v>
      </c>
      <c r="P66" s="160">
        <v>0</v>
      </c>
      <c r="Q66" s="160">
        <f>ROUND(E66*P66,2)</f>
        <v>0</v>
      </c>
      <c r="R66" s="161"/>
      <c r="S66" s="161" t="s">
        <v>117</v>
      </c>
      <c r="T66" s="161" t="s">
        <v>103</v>
      </c>
      <c r="U66" s="161">
        <v>0</v>
      </c>
      <c r="V66" s="161">
        <f>ROUND(E66*U66,2)</f>
        <v>0</v>
      </c>
      <c r="W66" s="161"/>
      <c r="X66" s="161" t="s">
        <v>177</v>
      </c>
      <c r="Y66" s="161" t="s">
        <v>105</v>
      </c>
      <c r="Z66" s="151"/>
      <c r="AA66" s="151"/>
      <c r="AB66" s="151"/>
      <c r="AC66" s="151"/>
      <c r="AD66" s="151"/>
      <c r="AE66" s="151"/>
      <c r="AF66" s="151"/>
      <c r="AG66" s="151" t="s">
        <v>178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1.4" outlineLevel="2" x14ac:dyDescent="0.2">
      <c r="A67" s="158"/>
      <c r="B67" s="159"/>
      <c r="C67" s="279" t="s">
        <v>191</v>
      </c>
      <c r="D67" s="280"/>
      <c r="E67" s="280"/>
      <c r="F67" s="280"/>
      <c r="G67" s="280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61"/>
      <c r="Z67" s="151"/>
      <c r="AA67" s="151"/>
      <c r="AB67" s="151"/>
      <c r="AC67" s="151"/>
      <c r="AD67" s="151"/>
      <c r="AE67" s="151"/>
      <c r="AF67" s="151"/>
      <c r="AG67" s="151" t="s">
        <v>182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88" t="str">
        <f>C67</f>
        <v>Náklady na provedení skutečného zaměření stavby+geometrický plán s ověřením v rozsahu nezbytném pro zápis změny do katastru nemovitostí.</v>
      </c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3"/>
      <c r="B68" s="4"/>
      <c r="C68" s="194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E68">
        <v>12</v>
      </c>
      <c r="AF68">
        <v>21</v>
      </c>
      <c r="AG68" t="s">
        <v>83</v>
      </c>
    </row>
    <row r="69" spans="1:60" x14ac:dyDescent="0.2">
      <c r="A69" s="154"/>
      <c r="B69" s="155" t="s">
        <v>31</v>
      </c>
      <c r="C69" s="195"/>
      <c r="D69" s="156"/>
      <c r="E69" s="157"/>
      <c r="F69" s="157"/>
      <c r="G69" s="175">
        <f>G8+G15+G21+G31+G45+G47+G57+G61</f>
        <v>0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E69">
        <f>SUMIF(L7:L67,AE68,G7:G67)</f>
        <v>0</v>
      </c>
      <c r="AF69">
        <f>SUMIF(L7:L67,AF68,G7:G67)</f>
        <v>0</v>
      </c>
      <c r="AG69" t="s">
        <v>192</v>
      </c>
    </row>
    <row r="70" spans="1:60" x14ac:dyDescent="0.2">
      <c r="A70" s="3"/>
      <c r="B70" s="4"/>
      <c r="C70" s="194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60" x14ac:dyDescent="0.2">
      <c r="A71" s="3"/>
      <c r="B71" s="4"/>
      <c r="C71" s="194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60" x14ac:dyDescent="0.2">
      <c r="A72" s="265" t="s">
        <v>193</v>
      </c>
      <c r="B72" s="265"/>
      <c r="C72" s="266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60" x14ac:dyDescent="0.2">
      <c r="A73" s="267"/>
      <c r="B73" s="268"/>
      <c r="C73" s="269"/>
      <c r="D73" s="268"/>
      <c r="E73" s="268"/>
      <c r="F73" s="268"/>
      <c r="G73" s="270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G73" t="s">
        <v>194</v>
      </c>
    </row>
    <row r="74" spans="1:60" x14ac:dyDescent="0.2">
      <c r="A74" s="271"/>
      <c r="B74" s="272"/>
      <c r="C74" s="273"/>
      <c r="D74" s="272"/>
      <c r="E74" s="272"/>
      <c r="F74" s="272"/>
      <c r="G74" s="274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60" x14ac:dyDescent="0.2">
      <c r="A75" s="271"/>
      <c r="B75" s="272"/>
      <c r="C75" s="273"/>
      <c r="D75" s="272"/>
      <c r="E75" s="272"/>
      <c r="F75" s="272"/>
      <c r="G75" s="274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60" x14ac:dyDescent="0.2">
      <c r="A76" s="271"/>
      <c r="B76" s="272"/>
      <c r="C76" s="273"/>
      <c r="D76" s="272"/>
      <c r="E76" s="272"/>
      <c r="F76" s="272"/>
      <c r="G76" s="274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60" x14ac:dyDescent="0.2">
      <c r="A77" s="275"/>
      <c r="B77" s="276"/>
      <c r="C77" s="277"/>
      <c r="D77" s="276"/>
      <c r="E77" s="276"/>
      <c r="F77" s="276"/>
      <c r="G77" s="278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60" x14ac:dyDescent="0.2">
      <c r="A78" s="3"/>
      <c r="B78" s="4"/>
      <c r="C78" s="194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60" x14ac:dyDescent="0.2">
      <c r="C79" s="196"/>
      <c r="D79" s="10"/>
      <c r="AG79" t="s">
        <v>195</v>
      </c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73:G77"/>
    <mergeCell ref="C60:G60"/>
    <mergeCell ref="C63:G63"/>
    <mergeCell ref="C65:G65"/>
    <mergeCell ref="C67:G67"/>
    <mergeCell ref="A1:G1"/>
    <mergeCell ref="C2:G2"/>
    <mergeCell ref="C3:G3"/>
    <mergeCell ref="C4:G4"/>
    <mergeCell ref="A72:C72"/>
  </mergeCells>
  <pageMargins left="0.39370078740157483" right="0.19685039370078741" top="0.59055118110236227" bottom="0.39370078740157483" header="0" footer="0.19685039370078741"/>
  <pageSetup paperSize="9" orientation="portrait" verticalDpi="0" r:id="rId1"/>
  <headerFooter alignWithMargins="0">
    <oddFooter>&amp;L&amp;8Zpracováno programem &amp;"Arial CE,Tučné"BUILDpower S,  © RTS, a.s.&amp;C&amp;8Stránka &amp;P z &amp;N&amp;R&amp;8HP4-7-52033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949d0e6c9ff6645ded2b9bf85996ddcf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08825125e9f84aa702fad376df1a17c7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BFC1EB-CC21-458D-939F-E4B184E05D97}"/>
</file>

<file path=customXml/itemProps2.xml><?xml version="1.0" encoding="utf-8"?>
<ds:datastoreItem xmlns:ds="http://schemas.openxmlformats.org/officeDocument/2006/customXml" ds:itemID="{22734E0B-3FF1-4D45-950F-A022D4E2C1A0}"/>
</file>

<file path=customXml/itemProps3.xml><?xml version="1.0" encoding="utf-8"?>
<ds:datastoreItem xmlns:ds="http://schemas.openxmlformats.org/officeDocument/2006/customXml" ds:itemID="{687D8C0F-4AD3-47B3-A8C3-A72DBFA561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11 Oplocení RG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'11 Oplocení RG Pol'!Názvy_tisku</vt:lpstr>
      <vt:lpstr>oadresa</vt:lpstr>
      <vt:lpstr>Stavba!Objednatel</vt:lpstr>
      <vt:lpstr>Stavba!Objekt</vt:lpstr>
      <vt:lpstr>'11 Oplocení RG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Maléř</dc:creator>
  <cp:lastModifiedBy>Igor Maléř</cp:lastModifiedBy>
  <cp:lastPrinted>2026-01-16T07:25:54Z</cp:lastPrinted>
  <dcterms:created xsi:type="dcterms:W3CDTF">2009-04-08T07:15:50Z</dcterms:created>
  <dcterms:modified xsi:type="dcterms:W3CDTF">2026-01-16T07:29:24Z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